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Shared drives\Facilities - EMC\EMC\Peter Nabi\IAQ - Covid Vent and Filtration\Website updates\Dec 2024\"/>
    </mc:Choice>
  </mc:AlternateContent>
  <bookViews>
    <workbookView xWindow="0" yWindow="0" windowWidth="23040" windowHeight="9192" tabRatio="801" activeTab="2"/>
  </bookViews>
  <sheets>
    <sheet name="1. Board Ventilation Strategy" sheetId="6" r:id="rId1"/>
    <sheet name="2. Board Level Investments" sheetId="3" r:id="rId2"/>
    <sheet name="3. School Dashboard" sheetId="4" r:id="rId3"/>
    <sheet name="4. Board Level Worksheet" sheetId="2" state="hidden" r:id="rId4"/>
    <sheet name="5. School Level Worksheet" sheetId="7" state="hidden" r:id="rId5"/>
    <sheet name="Board Ventilation Strate-PY" sheetId="9" state="hidden" r:id="rId6"/>
    <sheet name="Funding Tables" sheetId="8" state="hidden" r:id="rId7"/>
  </sheets>
  <definedNames>
    <definedName name="_xlnm._FilterDatabase" localSheetId="4" hidden="1">'5. School Level Worksheet'!#REF!</definedName>
    <definedName name="_xlnm._FilterDatabase" localSheetId="5" hidden="1">'Board Ventilation Strate-PY'!$B$1:$C$287</definedName>
    <definedName name="School_Name">Table1[Name of School Facility]</definedName>
    <definedName name="Ventilation">HVAC_Type[HVAC System Type]</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2" l="1"/>
  <c r="C18" i="2"/>
  <c r="AE18" i="2" l="1"/>
  <c r="AD18" i="2"/>
  <c r="E18" i="2" l="1"/>
  <c r="I14" i="4" l="1"/>
  <c r="I13" i="4"/>
  <c r="I12" i="4"/>
  <c r="I11" i="4"/>
  <c r="F11" i="4" s="1"/>
  <c r="I10" i="4"/>
  <c r="M18" i="2" l="1"/>
  <c r="Y18" i="2"/>
  <c r="X18" i="2"/>
  <c r="W74" i="8" l="1"/>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W13" i="8"/>
  <c r="W12" i="8"/>
  <c r="W11" i="8"/>
  <c r="W10" i="8"/>
  <c r="W9" i="8"/>
  <c r="W8" i="8"/>
  <c r="W7" i="8"/>
  <c r="W6" i="8"/>
  <c r="W5" i="8"/>
  <c r="W4" i="8"/>
  <c r="W3" i="8"/>
  <c r="C10" i="2" l="1" a="1"/>
  <c r="C10" i="2" s="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 i="9"/>
  <c r="A4" i="9"/>
  <c r="A5" i="9" s="1"/>
  <c r="A6" i="9"/>
  <c r="A7" i="9"/>
  <c r="A8" i="9" s="1"/>
  <c r="A9" i="9" s="1"/>
  <c r="A10" i="9"/>
  <c r="A11" i="9"/>
  <c r="A12" i="9" s="1"/>
  <c r="A13" i="9" s="1"/>
  <c r="A14" i="9"/>
  <c r="A15" i="9"/>
  <c r="A16" i="9" s="1"/>
  <c r="A17" i="9" s="1"/>
  <c r="A18" i="9"/>
  <c r="A19" i="9"/>
  <c r="A20" i="9" s="1"/>
  <c r="A21" i="9" s="1"/>
  <c r="A22" i="9"/>
  <c r="A23" i="9"/>
  <c r="A24" i="9" s="1"/>
  <c r="A25" i="9" s="1"/>
  <c r="A26" i="9"/>
  <c r="A27" i="9"/>
  <c r="A28" i="9" s="1"/>
  <c r="A29" i="9" s="1"/>
  <c r="A30" i="9"/>
  <c r="A31" i="9"/>
  <c r="A32" i="9" s="1"/>
  <c r="A33" i="9" s="1"/>
  <c r="A34" i="9"/>
  <c r="A35" i="9"/>
  <c r="A36" i="9" s="1"/>
  <c r="A37" i="9" s="1"/>
  <c r="A38" i="9"/>
  <c r="A39" i="9" s="1"/>
  <c r="A40" i="9" s="1"/>
  <c r="A41" i="9" s="1"/>
  <c r="A42" i="9"/>
  <c r="A43" i="9" s="1"/>
  <c r="A44" i="9" s="1"/>
  <c r="A45" i="9" s="1"/>
  <c r="A46" i="9"/>
  <c r="A47" i="9" s="1"/>
  <c r="A48" i="9" s="1"/>
  <c r="A49" i="9" s="1"/>
  <c r="A50" i="9"/>
  <c r="A51" i="9"/>
  <c r="A52" i="9" s="1"/>
  <c r="A53" i="9" s="1"/>
  <c r="A54" i="9"/>
  <c r="A55" i="9" s="1"/>
  <c r="A56" i="9" s="1"/>
  <c r="A57" i="9" s="1"/>
  <c r="A58" i="9"/>
  <c r="A59" i="9" s="1"/>
  <c r="A60" i="9" s="1"/>
  <c r="A61" i="9" s="1"/>
  <c r="A62" i="9"/>
  <c r="A63" i="9" s="1"/>
  <c r="A64" i="9" s="1"/>
  <c r="A65" i="9" s="1"/>
  <c r="A66" i="9"/>
  <c r="A67" i="9"/>
  <c r="A68" i="9" s="1"/>
  <c r="A69" i="9" s="1"/>
  <c r="A70" i="9"/>
  <c r="A71" i="9" s="1"/>
  <c r="A72" i="9" s="1"/>
  <c r="A73" i="9" s="1"/>
  <c r="A74" i="9"/>
  <c r="A75" i="9" s="1"/>
  <c r="A76" i="9" s="1"/>
  <c r="A77" i="9" s="1"/>
  <c r="A78" i="9"/>
  <c r="A79" i="9" s="1"/>
  <c r="A80" i="9" s="1"/>
  <c r="A81" i="9" s="1"/>
  <c r="A82" i="9"/>
  <c r="A83" i="9" s="1"/>
  <c r="A84" i="9" s="1"/>
  <c r="A85" i="9" s="1"/>
  <c r="A86" i="9"/>
  <c r="A87" i="9" s="1"/>
  <c r="A88" i="9" s="1"/>
  <c r="A89" i="9" s="1"/>
  <c r="A90" i="9"/>
  <c r="A91" i="9"/>
  <c r="A92" i="9" s="1"/>
  <c r="A93" i="9" s="1"/>
  <c r="A94" i="9"/>
  <c r="A95" i="9" s="1"/>
  <c r="A96" i="9" s="1"/>
  <c r="A97" i="9" s="1"/>
  <c r="A98" i="9"/>
  <c r="A99" i="9"/>
  <c r="A100" i="9" s="1"/>
  <c r="A101" i="9" s="1"/>
  <c r="A102" i="9"/>
  <c r="A103" i="9" s="1"/>
  <c r="A104" i="9" s="1"/>
  <c r="A105" i="9" s="1"/>
  <c r="A106" i="9"/>
  <c r="A107" i="9" s="1"/>
  <c r="A108" i="9" s="1"/>
  <c r="A109" i="9" s="1"/>
  <c r="A110" i="9"/>
  <c r="A111" i="9"/>
  <c r="A112" i="9" s="1"/>
  <c r="A113" i="9" s="1"/>
  <c r="A114" i="9"/>
  <c r="A115" i="9" s="1"/>
  <c r="A116" i="9" s="1"/>
  <c r="A117" i="9" s="1"/>
  <c r="A118" i="9"/>
  <c r="A119" i="9" s="1"/>
  <c r="A120" i="9" s="1"/>
  <c r="A121" i="9" s="1"/>
  <c r="A122" i="9"/>
  <c r="A123" i="9" s="1"/>
  <c r="A124" i="9" s="1"/>
  <c r="A125" i="9" s="1"/>
  <c r="A126" i="9"/>
  <c r="A127" i="9"/>
  <c r="A128" i="9" s="1"/>
  <c r="A129" i="9" s="1"/>
  <c r="A130" i="9"/>
  <c r="A131" i="9" s="1"/>
  <c r="A132" i="9" s="1"/>
  <c r="A133" i="9" s="1"/>
  <c r="A134" i="9"/>
  <c r="A135" i="9" s="1"/>
  <c r="A136" i="9" s="1"/>
  <c r="A137" i="9" s="1"/>
  <c r="A138" i="9"/>
  <c r="A139" i="9" s="1"/>
  <c r="A140" i="9" s="1"/>
  <c r="A141" i="9" s="1"/>
  <c r="A142" i="9"/>
  <c r="A143" i="9" s="1"/>
  <c r="A144" i="9" s="1"/>
  <c r="A145" i="9" s="1"/>
  <c r="A146" i="9"/>
  <c r="A147" i="9"/>
  <c r="A148" i="9" s="1"/>
  <c r="A149" i="9" s="1"/>
  <c r="A150" i="9"/>
  <c r="A151" i="9" s="1"/>
  <c r="A152" i="9" s="1"/>
  <c r="A153" i="9" s="1"/>
  <c r="A154" i="9"/>
  <c r="A155" i="9"/>
  <c r="A156" i="9" s="1"/>
  <c r="A157" i="9" s="1"/>
  <c r="A158" i="9"/>
  <c r="A159" i="9" s="1"/>
  <c r="A160" i="9" s="1"/>
  <c r="A161" i="9" s="1"/>
  <c r="A162" i="9"/>
  <c r="A163" i="9"/>
  <c r="A164" i="9" s="1"/>
  <c r="A165" i="9" s="1"/>
  <c r="A166" i="9"/>
  <c r="A167" i="9" s="1"/>
  <c r="A168" i="9" s="1"/>
  <c r="A169" i="9" s="1"/>
  <c r="A170" i="9"/>
  <c r="A171" i="9" s="1"/>
  <c r="A172" i="9" s="1"/>
  <c r="A173" i="9" s="1"/>
  <c r="A174" i="9"/>
  <c r="A175" i="9" s="1"/>
  <c r="A176" i="9" s="1"/>
  <c r="A177" i="9" s="1"/>
  <c r="A178" i="9"/>
  <c r="A179" i="9" s="1"/>
  <c r="A180" i="9" s="1"/>
  <c r="A181" i="9" s="1"/>
  <c r="A182" i="9"/>
  <c r="A183" i="9" s="1"/>
  <c r="A184" i="9" s="1"/>
  <c r="A185" i="9" s="1"/>
  <c r="A186" i="9"/>
  <c r="A187" i="9" s="1"/>
  <c r="A188" i="9" s="1"/>
  <c r="A189" i="9" s="1"/>
  <c r="A190" i="9" s="1"/>
  <c r="A191" i="9" s="1"/>
  <c r="A192" i="9"/>
  <c r="A193" i="9" s="1"/>
  <c r="A194" i="9" s="1"/>
  <c r="A195" i="9" s="1"/>
  <c r="A196" i="9"/>
  <c r="A197" i="9" s="1"/>
  <c r="A198" i="9" s="1"/>
  <c r="A199" i="9" s="1"/>
  <c r="A200" i="9"/>
  <c r="A201" i="9" s="1"/>
  <c r="A202" i="9" s="1"/>
  <c r="A203" i="9" s="1"/>
  <c r="A204" i="9"/>
  <c r="A205" i="9" s="1"/>
  <c r="A206" i="9" s="1"/>
  <c r="A207" i="9" s="1"/>
  <c r="A208" i="9"/>
  <c r="A209" i="9" s="1"/>
  <c r="A210" i="9" s="1"/>
  <c r="A211" i="9" s="1"/>
  <c r="A212" i="9"/>
  <c r="A213" i="9" s="1"/>
  <c r="A214" i="9" s="1"/>
  <c r="A215" i="9" s="1"/>
  <c r="A216" i="9"/>
  <c r="A217" i="9" s="1"/>
  <c r="A218" i="9" s="1"/>
  <c r="A219" i="9" s="1"/>
  <c r="A220" i="9"/>
  <c r="A221" i="9" s="1"/>
  <c r="A222" i="9" s="1"/>
  <c r="A223" i="9" s="1"/>
  <c r="A224" i="9"/>
  <c r="A225" i="9" s="1"/>
  <c r="A226" i="9" s="1"/>
  <c r="A227" i="9" s="1"/>
  <c r="A228" i="9"/>
  <c r="A229" i="9" s="1"/>
  <c r="A230" i="9" s="1"/>
  <c r="A231" i="9" s="1"/>
  <c r="A232" i="9"/>
  <c r="A233" i="9" s="1"/>
  <c r="A234" i="9" s="1"/>
  <c r="A235" i="9" s="1"/>
  <c r="A236" i="9"/>
  <c r="A237" i="9" s="1"/>
  <c r="A238" i="9" s="1"/>
  <c r="A239" i="9" s="1"/>
  <c r="A240" i="9"/>
  <c r="A241" i="9" s="1"/>
  <c r="A242" i="9" s="1"/>
  <c r="A243" i="9" s="1"/>
  <c r="A244" i="9"/>
  <c r="A245" i="9" s="1"/>
  <c r="A246" i="9" s="1"/>
  <c r="A247" i="9" s="1"/>
  <c r="A248" i="9"/>
  <c r="A249" i="9" s="1"/>
  <c r="A250" i="9" s="1"/>
  <c r="A251" i="9" s="1"/>
  <c r="A252" i="9"/>
  <c r="A253" i="9" s="1"/>
  <c r="A254" i="9" s="1"/>
  <c r="A255" i="9" s="1"/>
  <c r="A256" i="9"/>
  <c r="A257" i="9" s="1"/>
  <c r="A258" i="9" s="1"/>
  <c r="A259" i="9" s="1"/>
  <c r="A260" i="9"/>
  <c r="A261" i="9" s="1"/>
  <c r="A262" i="9" s="1"/>
  <c r="A263" i="9" s="1"/>
  <c r="A264" i="9"/>
  <c r="A265" i="9" s="1"/>
  <c r="A266" i="9" s="1"/>
  <c r="A267" i="9" s="1"/>
  <c r="A268" i="9"/>
  <c r="A269" i="9" s="1"/>
  <c r="A270" i="9" s="1"/>
  <c r="A271" i="9" s="1"/>
  <c r="A272" i="9"/>
  <c r="A273" i="9" s="1"/>
  <c r="A274" i="9" s="1"/>
  <c r="A275" i="9" s="1"/>
  <c r="A276" i="9"/>
  <c r="A277" i="9" s="1"/>
  <c r="A278" i="9" s="1"/>
  <c r="A279" i="9" s="1"/>
  <c r="A280" i="9"/>
  <c r="A281" i="9" s="1"/>
  <c r="A282" i="9" s="1"/>
  <c r="A283" i="9" s="1"/>
  <c r="A284" i="9"/>
  <c r="A285" i="9" s="1"/>
  <c r="A286" i="9" s="1"/>
  <c r="A287" i="9" s="1"/>
  <c r="A3" i="9"/>
  <c r="R18" i="2" l="1"/>
  <c r="L18" i="2"/>
  <c r="S18" i="2"/>
  <c r="K18" i="2"/>
  <c r="F18" i="2"/>
  <c r="K79" i="8"/>
  <c r="L79" i="8"/>
  <c r="M79" i="8"/>
  <c r="N79" i="8"/>
  <c r="O79" i="8"/>
  <c r="K80" i="8"/>
  <c r="L80" i="8"/>
  <c r="M80" i="8"/>
  <c r="N80" i="8"/>
  <c r="O80" i="8"/>
  <c r="K81" i="8"/>
  <c r="L81" i="8"/>
  <c r="M81" i="8"/>
  <c r="N81" i="8"/>
  <c r="O81" i="8"/>
  <c r="K82" i="8"/>
  <c r="L82" i="8"/>
  <c r="M82" i="8"/>
  <c r="N82" i="8"/>
  <c r="O82" i="8"/>
  <c r="K83" i="8"/>
  <c r="L83" i="8"/>
  <c r="M83" i="8"/>
  <c r="N83" i="8"/>
  <c r="O83" i="8"/>
  <c r="K84" i="8"/>
  <c r="L84" i="8"/>
  <c r="M84" i="8"/>
  <c r="N84" i="8"/>
  <c r="O84" i="8"/>
  <c r="K85" i="8"/>
  <c r="L85" i="8"/>
  <c r="M85" i="8"/>
  <c r="N85" i="8"/>
  <c r="O85" i="8"/>
  <c r="D7" i="4" l="1"/>
  <c r="C26" i="2" l="1"/>
  <c r="C23" i="2"/>
  <c r="F15" i="4" l="1"/>
  <c r="E14" i="4"/>
  <c r="E13" i="4"/>
  <c r="E12" i="4"/>
  <c r="E11" i="4"/>
  <c r="E10" i="4"/>
  <c r="K4" i="8" l="1"/>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3" i="8"/>
  <c r="F12" i="4" l="1"/>
  <c r="F10" i="4"/>
  <c r="F14" i="4"/>
  <c r="F13"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<sst xmlns="http://schemas.openxmlformats.org/spreadsheetml/2006/main" count="1838" uniqueCount="778">
  <si>
    <t>Ventilation</t>
  </si>
  <si>
    <t>School Name</t>
  </si>
  <si>
    <t>Name of School Facility</t>
  </si>
  <si>
    <t>Building ID</t>
  </si>
  <si>
    <t>Type of School Facility Ventilation</t>
  </si>
  <si>
    <t>No</t>
  </si>
  <si>
    <t>Yes</t>
  </si>
  <si>
    <t>Higher grade filters installed</t>
  </si>
  <si>
    <t>Standalone HEPA filter units in place</t>
  </si>
  <si>
    <t xml:space="preserve"> Select Board Name</t>
  </si>
  <si>
    <t>Index</t>
  </si>
  <si>
    <t>DSBNo</t>
  </si>
  <si>
    <t>DSB Name</t>
  </si>
  <si>
    <t>HVAC</t>
  </si>
  <si>
    <t>Windows</t>
  </si>
  <si>
    <t>Total $</t>
  </si>
  <si>
    <t>Board DropDownList</t>
  </si>
  <si>
    <t>Summer 2021</t>
  </si>
  <si>
    <t>21-22 SY</t>
  </si>
  <si>
    <t>5A</t>
  </si>
  <si>
    <t>5B</t>
  </si>
  <si>
    <t>6A</t>
  </si>
  <si>
    <t>6B</t>
  </si>
  <si>
    <t>30A</t>
  </si>
  <si>
    <t>30B</t>
  </si>
  <si>
    <t>33A</t>
  </si>
  <si>
    <t>33B</t>
  </si>
  <si>
    <t>34A</t>
  </si>
  <si>
    <t>34B</t>
  </si>
  <si>
    <t>60A</t>
  </si>
  <si>
    <t>60B</t>
  </si>
  <si>
    <t>Ventilation Funding</t>
  </si>
  <si>
    <t>Windows Funding</t>
  </si>
  <si>
    <t>SRA</t>
  </si>
  <si>
    <t>Project Count</t>
  </si>
  <si>
    <t>HEPA Units</t>
  </si>
  <si>
    <t>Facilities with No Mechanical Ventilation</t>
  </si>
  <si>
    <t>Identify your board strategy (in four bullets)</t>
  </si>
  <si>
    <t>Question</t>
  </si>
  <si>
    <t>Input Response:</t>
  </si>
  <si>
    <t>Investments and Projects</t>
  </si>
  <si>
    <t>TAB 1: Board Ventilation Strategy</t>
  </si>
  <si>
    <t>TAB 2: Board Level Investments</t>
  </si>
  <si>
    <t>Enter School Details</t>
  </si>
  <si>
    <t>Identify Ventilation Measures</t>
  </si>
  <si>
    <t>Yes/No/NA</t>
  </si>
  <si>
    <t>NA</t>
  </si>
  <si>
    <t>2020-21</t>
  </si>
  <si>
    <t>2021-22</t>
  </si>
  <si>
    <t>HEPA Funding</t>
  </si>
  <si>
    <t>$50M-Ventilation</t>
  </si>
  <si>
    <t>$29.4M for filters and utilities</t>
  </si>
  <si>
    <t>Funding Sources (Please Complete Expenditure Details)</t>
  </si>
  <si>
    <t>The column titles for this worksheet are in rows 3, 7, 8, and 11. They span cells A3, A7, A8 through B8, and A11. The data spans cells A9 through B9, and A12 through A15.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</si>
  <si>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3, 13, 15, 16, and 17. They span cells B1 through C1, B3, B13, E15 through P15, E16 through P16, and E17 through P17. The data spans cells A5 though C29, and E18 through P19.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</si>
  <si>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2, 4, and 5. They span cells A2 through N2, A4 through N4, and A5 through N5. The data spans cells A6 through O114. Cells A5 through M5 have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</si>
  <si>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</si>
  <si>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Aug 2020 $50M</t>
  </si>
  <si>
    <t>Feb 2021 $50M</t>
  </si>
  <si>
    <t>Funding for HEPA units</t>
  </si>
  <si>
    <t>HEPA units</t>
  </si>
  <si>
    <t>$29.4M for Filters</t>
  </si>
  <si>
    <t>Hepa Funding (Approx. $ value for HEPA units provided)</t>
  </si>
  <si>
    <t>X1000</t>
  </si>
  <si>
    <t>HVAC System Type</t>
  </si>
  <si>
    <t>Partial Mechanical Ventilation</t>
  </si>
  <si>
    <t xml:space="preserve">HEPA units deployed in portables, as needed </t>
  </si>
  <si>
    <t xml:space="preserve">Ventilation assessed </t>
  </si>
  <si>
    <t>Mechanical Ventilation</t>
  </si>
  <si>
    <t>The column titles for this worksheet are in rows 5, 6, 7, and 12. They span cells A5, A6, A7 through B7, and A12. The data spans cells A8 through B11, and A12 through B12.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</si>
  <si>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5, 7, and 9. They span cells A5, A7, and A9. The data spans cells B10 through F19. Cell D5 has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</si>
  <si>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ID</t>
  </si>
  <si>
    <t>Ventilation System</t>
  </si>
  <si>
    <t>Increased frequency of filter changes</t>
  </si>
  <si>
    <t>Increased fresh air intake (windows and/or mechanical ventilation systems)</t>
  </si>
  <si>
    <t xml:space="preserve">School Ventilation and Filtration Measures* </t>
  </si>
  <si>
    <t>*Some measures may not be feasible within the context of a school facility/site and related building systems.</t>
  </si>
  <si>
    <t>**High-Efficiency Particulate Air (HEPA)</t>
  </si>
  <si>
    <t xml:space="preserve">Standalone HEPA** filter units deployed in portables, as needed </t>
  </si>
  <si>
    <t>Mechanical Ventilation, 
Partial Mechanical Ventilation,
Non-Mechanical Ventilation (Natural Ventilation / Exhaust Only)</t>
  </si>
  <si>
    <t>Non-Mechanical Ventilation (Natural Ventilation / Exhaust Only)</t>
  </si>
  <si>
    <t>Numbers #</t>
  </si>
  <si>
    <t>ICIP-CVRIS (Spent)</t>
  </si>
  <si>
    <t>SCI 
(Spent on Ventilation)</t>
  </si>
  <si>
    <t>SRA 
(Spent on Ventilation)</t>
  </si>
  <si>
    <t>Other Board Funding (Spent on Ventilation)</t>
  </si>
  <si>
    <t xml:space="preserve">Standalone HEPA Filter Units Deployed          </t>
  </si>
  <si>
    <t>These are drop down options →</t>
  </si>
  <si>
    <t>&lt;- Enter here</t>
  </si>
  <si>
    <t>&lt;- Calculated</t>
  </si>
  <si>
    <t>&lt;- Select</t>
  </si>
  <si>
    <t>Calculated fields (3.1, 3.2, 3.5 and 3.8)</t>
  </si>
  <si>
    <t>Legend</t>
  </si>
  <si>
    <t>Data entry field</t>
  </si>
  <si>
    <t>Calculated field</t>
  </si>
  <si>
    <t>2022-23</t>
  </si>
  <si>
    <t>SRTCF Funding</t>
  </si>
  <si>
    <t>ICIP-Ventilation Funding</t>
  </si>
  <si>
    <t>Elgin Street PS</t>
  </si>
  <si>
    <t>Queen Elizabeth PS</t>
  </si>
  <si>
    <t>Viscount Alexander PS</t>
  </si>
  <si>
    <t>Terry Fox PS</t>
  </si>
  <si>
    <t>Queen Mary PS</t>
  </si>
  <si>
    <t>Vincent Massey PS</t>
  </si>
  <si>
    <t>A Lorne Cassidy E S</t>
  </si>
  <si>
    <t>5305-1</t>
  </si>
  <si>
    <t>A Y Jackson SS</t>
  </si>
  <si>
    <t>8108-1</t>
  </si>
  <si>
    <t>Adrienne Clarkson E.S.</t>
  </si>
  <si>
    <t>10373-1</t>
  </si>
  <si>
    <t>Agincourt Road PS</t>
  </si>
  <si>
    <t>5317-1</t>
  </si>
  <si>
    <t>Alta Vista PS</t>
  </si>
  <si>
    <t>5338-1</t>
  </si>
  <si>
    <t>Arch Street PS</t>
  </si>
  <si>
    <t>5351-1</t>
  </si>
  <si>
    <t>Avalon PS</t>
  </si>
  <si>
    <t>11232-1</t>
  </si>
  <si>
    <t>Barrhaven PS</t>
  </si>
  <si>
    <t>5378-1</t>
  </si>
  <si>
    <t>Bayshore PS</t>
  </si>
  <si>
    <t>5388-1</t>
  </si>
  <si>
    <t>Bayview PS</t>
  </si>
  <si>
    <t>6551-1</t>
  </si>
  <si>
    <t>Bell HS</t>
  </si>
  <si>
    <t>5406-1</t>
  </si>
  <si>
    <t>Bell's Corners P.S</t>
  </si>
  <si>
    <t>8755-1</t>
  </si>
  <si>
    <t>Berrigan ES</t>
  </si>
  <si>
    <t>11235-1</t>
  </si>
  <si>
    <t>Blossom Park PS</t>
  </si>
  <si>
    <t>5429-1</t>
  </si>
  <si>
    <t>Briargreen PS</t>
  </si>
  <si>
    <t>5446-1</t>
  </si>
  <si>
    <t>Bridlewood Community ES</t>
  </si>
  <si>
    <t>5385-1</t>
  </si>
  <si>
    <t>Broadview Avenue PS</t>
  </si>
  <si>
    <t>5458-3</t>
  </si>
  <si>
    <t>Brookfield HS</t>
  </si>
  <si>
    <t>8143-1</t>
  </si>
  <si>
    <t>Cairine Wilson SS</t>
  </si>
  <si>
    <t>8192-1</t>
  </si>
  <si>
    <t>Cambridge Street PS</t>
  </si>
  <si>
    <t>5491-1</t>
  </si>
  <si>
    <t>Canterbury HS</t>
  </si>
  <si>
    <t>8151-1</t>
  </si>
  <si>
    <t>Carleton Heights PS</t>
  </si>
  <si>
    <t>5504-1</t>
  </si>
  <si>
    <t>Carson Grove PS</t>
  </si>
  <si>
    <t>5507-1</t>
  </si>
  <si>
    <t>Castlefrank ES</t>
  </si>
  <si>
    <t>5509-1</t>
  </si>
  <si>
    <t>Castor Valley ES</t>
  </si>
  <si>
    <t>5508-1</t>
  </si>
  <si>
    <t>Cedarview MS</t>
  </si>
  <si>
    <t>6335-1</t>
  </si>
  <si>
    <t>Centennial PS</t>
  </si>
  <si>
    <t>5525-1</t>
  </si>
  <si>
    <t>Chapman Mills PS</t>
  </si>
  <si>
    <t>19094-1</t>
  </si>
  <si>
    <t>Charles H. Hulse PS</t>
  </si>
  <si>
    <t>5580-1</t>
  </si>
  <si>
    <t>Churchill AS</t>
  </si>
  <si>
    <t>5590-1</t>
  </si>
  <si>
    <t>Clifford Bowey Public  School</t>
  </si>
  <si>
    <t>6971-1</t>
  </si>
  <si>
    <t>Colonel By SS</t>
  </si>
  <si>
    <t>8174-1</t>
  </si>
  <si>
    <t>Connaught PS</t>
  </si>
  <si>
    <t>5626-1</t>
  </si>
  <si>
    <t>Convent Glen E S</t>
  </si>
  <si>
    <t>5627-1</t>
  </si>
  <si>
    <t>Crystal Bay Centre for Special Education</t>
  </si>
  <si>
    <t>6972-1</t>
  </si>
  <si>
    <t>D. Roy Kennedy</t>
  </si>
  <si>
    <t>5662-1</t>
  </si>
  <si>
    <t>Devonshire PS</t>
  </si>
  <si>
    <t>5680-1</t>
  </si>
  <si>
    <t>Dunlop E S</t>
  </si>
  <si>
    <t>5724-1</t>
  </si>
  <si>
    <t>Dunning-Foubert ES</t>
  </si>
  <si>
    <t>5718-1</t>
  </si>
  <si>
    <t>Earl of March SS</t>
  </si>
  <si>
    <t>8191-1</t>
  </si>
  <si>
    <t>5777-1</t>
  </si>
  <si>
    <t>Elizabeth Wynwood Sec Alt</t>
  </si>
  <si>
    <t>8756-1</t>
  </si>
  <si>
    <t>Elmdale PS</t>
  </si>
  <si>
    <t>5786-1</t>
  </si>
  <si>
    <t>Emily Carr MS</t>
  </si>
  <si>
    <t>5424-1</t>
  </si>
  <si>
    <t>Fallingbrook Community ES</t>
  </si>
  <si>
    <t>5655-1</t>
  </si>
  <si>
    <t>Farley Mowat PS</t>
  </si>
  <si>
    <t>11231-1</t>
  </si>
  <si>
    <t>Featherston Drive PS</t>
  </si>
  <si>
    <t>5820-1</t>
  </si>
  <si>
    <t>Fielding Drive PS</t>
  </si>
  <si>
    <t>5828-1</t>
  </si>
  <si>
    <t>First Avenue PS</t>
  </si>
  <si>
    <t>5830-1</t>
  </si>
  <si>
    <t>Fisher Park PS</t>
  </si>
  <si>
    <t>5832-1</t>
  </si>
  <si>
    <t>Forest Valley ES</t>
  </si>
  <si>
    <t>5512-1</t>
  </si>
  <si>
    <t>Frederick Banting Secondary Alternate</t>
  </si>
  <si>
    <t>6739-1</t>
  </si>
  <si>
    <t>General Vanier PS</t>
  </si>
  <si>
    <t>5872-1</t>
  </si>
  <si>
    <t>Glashan PS</t>
  </si>
  <si>
    <t>5884-1</t>
  </si>
  <si>
    <t>Glebe CI</t>
  </si>
  <si>
    <t>8225-1</t>
  </si>
  <si>
    <t>Glen Cairn PS</t>
  </si>
  <si>
    <t>5907-1</t>
  </si>
  <si>
    <t>Glen Ogilvie PS</t>
  </si>
  <si>
    <t>6356-1</t>
  </si>
  <si>
    <t>Gloucester HS</t>
  </si>
  <si>
    <t>8230-1</t>
  </si>
  <si>
    <t>Goulbourn MS</t>
  </si>
  <si>
    <t>5906-1</t>
  </si>
  <si>
    <t>Greely PS</t>
  </si>
  <si>
    <t>6407-1</t>
  </si>
  <si>
    <t>Half Moon Bay Public School</t>
  </si>
  <si>
    <t>19470-1</t>
  </si>
  <si>
    <t>Hawthorne PS</t>
  </si>
  <si>
    <t>5979-1</t>
  </si>
  <si>
    <t>Henry Larsen ES</t>
  </si>
  <si>
    <t>6399-1</t>
  </si>
  <si>
    <t>Henry Munro MS</t>
  </si>
  <si>
    <t>5981-1</t>
  </si>
  <si>
    <t>Heritage PS</t>
  </si>
  <si>
    <t>6276-1</t>
  </si>
  <si>
    <t>Hillcrest HS</t>
  </si>
  <si>
    <t>8248-1</t>
  </si>
  <si>
    <t>Hilson Avenue PS</t>
  </si>
  <si>
    <t>6009-1</t>
  </si>
  <si>
    <t>Hopewell Avenue PS</t>
  </si>
  <si>
    <t>6016-1</t>
  </si>
  <si>
    <t>Huntley Centennial PS</t>
  </si>
  <si>
    <t>6028-1</t>
  </si>
  <si>
    <t>Jack Donohue Public School</t>
  </si>
  <si>
    <t>11173-1</t>
  </si>
  <si>
    <t>Jockvale ES</t>
  </si>
  <si>
    <t>6083-1</t>
  </si>
  <si>
    <t>John McCrae SS</t>
  </si>
  <si>
    <t>6083-2</t>
  </si>
  <si>
    <t>John Young ES</t>
  </si>
  <si>
    <t>6074-1</t>
  </si>
  <si>
    <t>Kanata Highlands Public School</t>
  </si>
  <si>
    <t>19469-1</t>
  </si>
  <si>
    <t>Kars on the Rideau PS</t>
  </si>
  <si>
    <t>6087-2</t>
  </si>
  <si>
    <t>Katimavik PS</t>
  </si>
  <si>
    <t>6086-1</t>
  </si>
  <si>
    <t>Knoxdale PS</t>
  </si>
  <si>
    <t>5929-1</t>
  </si>
  <si>
    <t>Lady Evelyn AS</t>
  </si>
  <si>
    <t>6490-1</t>
  </si>
  <si>
    <t>Lakeview PS</t>
  </si>
  <si>
    <t>6142-1</t>
  </si>
  <si>
    <t>Le Phare, ES</t>
  </si>
  <si>
    <t>5396-1</t>
  </si>
  <si>
    <t>Lisgar CI</t>
  </si>
  <si>
    <t>8283-1</t>
  </si>
  <si>
    <t>Lisgar CI - Annex</t>
  </si>
  <si>
    <t>8283-2</t>
  </si>
  <si>
    <t>Longfields-Davidson Heights Secondary School (9-12)</t>
  </si>
  <si>
    <t>11235-2</t>
  </si>
  <si>
    <t>Manor Park PS</t>
  </si>
  <si>
    <t>6218-1</t>
  </si>
  <si>
    <t>Manordale PS</t>
  </si>
  <si>
    <t>6219-1</t>
  </si>
  <si>
    <t>Manotick PS</t>
  </si>
  <si>
    <t>6220-1</t>
  </si>
  <si>
    <t>Maple Ridge ES</t>
  </si>
  <si>
    <t>10191-1</t>
  </si>
  <si>
    <t>Mary Honeywell ES</t>
  </si>
  <si>
    <t>6249-1</t>
  </si>
  <si>
    <t>Meadowlands PS</t>
  </si>
  <si>
    <t>6272-1</t>
  </si>
  <si>
    <t>Merivale HS</t>
  </si>
  <si>
    <t>8302-1</t>
  </si>
  <si>
    <t>Metcalfe PS</t>
  </si>
  <si>
    <t>6405-1</t>
  </si>
  <si>
    <t>Mutchmor ES</t>
  </si>
  <si>
    <t>6328-1</t>
  </si>
  <si>
    <t>Nepean HS</t>
  </si>
  <si>
    <t>5458-2</t>
  </si>
  <si>
    <t>Norman Johnston Sec Alt</t>
  </si>
  <si>
    <t>8757-1</t>
  </si>
  <si>
    <t>North Gower - Marlborough PS</t>
  </si>
  <si>
    <t>6366-1</t>
  </si>
  <si>
    <t>Orleans Wood ES</t>
  </si>
  <si>
    <t>6402-1</t>
  </si>
  <si>
    <t>Osgoode PS</t>
  </si>
  <si>
    <t>6406-1</t>
  </si>
  <si>
    <t>Osgoode Township HS</t>
  </si>
  <si>
    <t>8329-1</t>
  </si>
  <si>
    <t>Ottawa Technical Learning Centre</t>
  </si>
  <si>
    <t>8298-1</t>
  </si>
  <si>
    <t>Pinecrest PS</t>
  </si>
  <si>
    <t>6461-1</t>
  </si>
  <si>
    <t>Pleasant Park PS</t>
  </si>
  <si>
    <t>6470-1</t>
  </si>
  <si>
    <t>6538-1</t>
  </si>
  <si>
    <t>6544-1</t>
  </si>
  <si>
    <t>Regina Street AS</t>
  </si>
  <si>
    <t>6569-1</t>
  </si>
  <si>
    <t>Richard Pfaff Secondary Alternate</t>
  </si>
  <si>
    <t>6450-1</t>
  </si>
  <si>
    <t>Richmond PS</t>
  </si>
  <si>
    <t>6571-1</t>
  </si>
  <si>
    <t>Ridgemont HS</t>
  </si>
  <si>
    <t>5580-2</t>
  </si>
  <si>
    <t>Riverview AS</t>
  </si>
  <si>
    <t>6591-1</t>
  </si>
  <si>
    <t>Robert Bateman PS</t>
  </si>
  <si>
    <t>5624-1</t>
  </si>
  <si>
    <t>Robert E. Wilson PS</t>
  </si>
  <si>
    <t>6593-1</t>
  </si>
  <si>
    <t>Robert Hopkins PS</t>
  </si>
  <si>
    <t>6594-1</t>
  </si>
  <si>
    <t>Roberta Bondar ES</t>
  </si>
  <si>
    <t>6181-1</t>
  </si>
  <si>
    <t>Roch Carrier PS</t>
  </si>
  <si>
    <t>11237-1</t>
  </si>
  <si>
    <t>Rockcliffe Park PS</t>
  </si>
  <si>
    <t>6600-1</t>
  </si>
  <si>
    <t>Roland Michener PS</t>
  </si>
  <si>
    <t>6606-1</t>
  </si>
  <si>
    <t>Sawmill Creek ES</t>
  </si>
  <si>
    <t>6562-1</t>
  </si>
  <si>
    <t>Severn Avenue PS</t>
  </si>
  <si>
    <t>6660-1</t>
  </si>
  <si>
    <t>Sir Guy Carleton SS</t>
  </si>
  <si>
    <t>8374-1</t>
  </si>
  <si>
    <t>Sir Robert Borden HS</t>
  </si>
  <si>
    <t>8369-1</t>
  </si>
  <si>
    <t>Sir Wilfrid Laurier SS</t>
  </si>
  <si>
    <t>8370-1</t>
  </si>
  <si>
    <t>Sir Winston Churchill PS</t>
  </si>
  <si>
    <t>6440-2</t>
  </si>
  <si>
    <t>South Carleton HS</t>
  </si>
  <si>
    <t>8373-1</t>
  </si>
  <si>
    <t>South March Public School</t>
  </si>
  <si>
    <t>12134-1</t>
  </si>
  <si>
    <t>Stephen Leacock PS</t>
  </si>
  <si>
    <t>6158-1</t>
  </si>
  <si>
    <t>Steve Maclean PS</t>
  </si>
  <si>
    <t>11233-1</t>
  </si>
  <si>
    <t>Stittsville PS</t>
  </si>
  <si>
    <t>11236-1</t>
  </si>
  <si>
    <t>Stonecrest ES</t>
  </si>
  <si>
    <t>10189-1</t>
  </si>
  <si>
    <t>Summerside Public School</t>
  </si>
  <si>
    <t>19468-1</t>
  </si>
  <si>
    <t>6780-1</t>
  </si>
  <si>
    <t>The Adult HS</t>
  </si>
  <si>
    <t>8396-1</t>
  </si>
  <si>
    <t>Trillium ES</t>
  </si>
  <si>
    <t>6336-1</t>
  </si>
  <si>
    <t>Urban Aboriginal Alternate Program</t>
  </si>
  <si>
    <t>5075-1</t>
  </si>
  <si>
    <t>Vimy Ridge Public School (formerly New Findlay Creek ES)</t>
  </si>
  <si>
    <t>19551-1</t>
  </si>
  <si>
    <t>6831-1</t>
  </si>
  <si>
    <t>6838-1</t>
  </si>
  <si>
    <t>W. E. Gowling PS</t>
  </si>
  <si>
    <t>6843-1</t>
  </si>
  <si>
    <t>W. Erskine Johnston PS</t>
  </si>
  <si>
    <t>6842-1</t>
  </si>
  <si>
    <t>W. O. Mitchell PS</t>
  </si>
  <si>
    <t>10190-1</t>
  </si>
  <si>
    <t>West Carleton SS</t>
  </si>
  <si>
    <t>8422-1</t>
  </si>
  <si>
    <t>Westwind PS</t>
  </si>
  <si>
    <t>12294-1</t>
  </si>
  <si>
    <t>Woodroffe ES</t>
  </si>
  <si>
    <t>6942-1</t>
  </si>
  <si>
    <t>Woodroffe HS</t>
  </si>
  <si>
    <t>8435-1</t>
  </si>
  <si>
    <t>York Street PS</t>
  </si>
  <si>
    <t>6953-1</t>
  </si>
  <si>
    <t>District School Board Ontario North East</t>
  </si>
  <si>
    <t>Algoma District School Board</t>
  </si>
  <si>
    <t>Rainbow District School Board</t>
  </si>
  <si>
    <t>Near North District School Board</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</si>
  <si>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</si>
  <si>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</si>
  <si>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</si>
  <si>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</si>
  <si>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</si>
  <si>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</si>
  <si>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</si>
  <si>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</si>
  <si>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</si>
  <si>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</si>
  <si>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</si>
  <si>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</si>
  <si>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</si>
  <si>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</si>
  <si>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</si>
  <si>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</si>
  <si>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</si>
  <si>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</si>
  <si>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</si>
  <si>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</si>
  <si>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Grand Erie District School Board</t>
  </si>
  <si>
    <t>Waterloo Region District School Board</t>
  </si>
  <si>
    <t>Ottawa-Carleton District School Board</t>
  </si>
  <si>
    <t>Upper Canada District School Board</t>
  </si>
  <si>
    <t>Limestone District School Board</t>
  </si>
  <si>
    <t>Renfrew County District School Board</t>
  </si>
  <si>
    <t>Northeastern Catholic District School Board</t>
  </si>
  <si>
    <t>N/A</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</si>
  <si>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</si>
  <si>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</si>
  <si>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</si>
  <si>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</si>
  <si>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</si>
  <si>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</si>
  <si>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</si>
  <si>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</si>
  <si>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</si>
  <si>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</si>
  <si>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London District Catholic School Board</t>
  </si>
  <si>
    <t>St. Clair Catholic District School Board</t>
  </si>
  <si>
    <t>Toronto Catholic District School Board</t>
  </si>
  <si>
    <t>York Catholic District School Board</t>
  </si>
  <si>
    <t>Simcoe Muskoka Catholic District School Board</t>
  </si>
  <si>
    <t>Durham Catholic District School Board</t>
  </si>
  <si>
    <t>Halton Catholic District School Board</t>
  </si>
  <si>
    <t>Wellington Catholic District School Board</t>
  </si>
  <si>
    <t>Waterloo Catholic District School Board</t>
  </si>
  <si>
    <t>Niagara Catholic District School Board</t>
  </si>
  <si>
    <t>Brant Haldimand Norfolk Catholic District School Board</t>
  </si>
  <si>
    <t>Ottawa Catholic District School Board</t>
  </si>
  <si>
    <t>Renfrew County Catholic District School Board</t>
  </si>
  <si>
    <t>Conseil scolaire public du Nord-Est de l'Ontario</t>
  </si>
  <si>
    <t>Conseil scolaire Viamonde</t>
  </si>
  <si>
    <t>Conseil des écoles publiques de l'Est de l'Ontario</t>
  </si>
  <si>
    <t>Conseil scolaire de district catholique Franco-Nord</t>
  </si>
  <si>
    <t>Conseil scolaire de district catholique du Nouvel-Ontario</t>
  </si>
  <si>
    <t>Conseil scolaire de district catholique des Aurores boréales</t>
  </si>
  <si>
    <t>Conseil scolaire catholique Providence</t>
  </si>
  <si>
    <t>Conseil scolaire de district catholique de l'Est ontarien</t>
  </si>
  <si>
    <t>James Bay Lowlands Secondary School Board</t>
  </si>
  <si>
    <t>Funding not provided</t>
  </si>
  <si>
    <t>Moose Factory Island District School Area Board</t>
  </si>
  <si>
    <t>Moosonee District School Area Board</t>
  </si>
  <si>
    <t>Penetanguishene Protestant Separate School Board</t>
  </si>
  <si>
    <t>Campbell Children's School Authority</t>
  </si>
  <si>
    <t>Bloorview School Authority</t>
  </si>
  <si>
    <t>John McGivney Children's Centre School Authority</t>
  </si>
  <si>
    <t>KidsAbility Education Authority</t>
  </si>
  <si>
    <t>Niagara Peninsula Children's Centre School Authority</t>
  </si>
  <si>
    <t>Ottawa Children's Treatment Centre School Authority/CHEO School</t>
  </si>
  <si>
    <t>Consortium Center Jules-Léger</t>
  </si>
  <si>
    <t>Hastings and Prince Edward District School Board</t>
  </si>
  <si>
    <t>Peterborough Victoria Northumberland and Clarington Catholic DSB</t>
  </si>
  <si>
    <t>Dufferin Peel Catholic District School Board</t>
  </si>
  <si>
    <t>Hamilton-Wentworth Catholic District School Board</t>
  </si>
  <si>
    <t>Eastern Ontario Catholic District School Board</t>
  </si>
  <si>
    <t>Algonquin and Lakeshore Catholic District School Board</t>
  </si>
  <si>
    <t>Conseil scolaire public du Grand Nord de l’Ontario</t>
  </si>
  <si>
    <t>Conseil scolaire de district catholique  des Grandes Rivières</t>
  </si>
  <si>
    <t>Conseil scolaire catholique MonAvenir</t>
  </si>
  <si>
    <t>Conseil scolaire de district catholique du Centre-Est de l'Ontario</t>
  </si>
  <si>
    <t>X1</t>
  </si>
  <si>
    <t>X2</t>
  </si>
  <si>
    <t>X3</t>
  </si>
  <si>
    <t>X4</t>
  </si>
  <si>
    <t>X5</t>
  </si>
  <si>
    <t>X6</t>
  </si>
  <si>
    <t>X7</t>
  </si>
  <si>
    <t>Ventilation Strategy</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</si>
  <si>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</si>
  <si>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</si>
  <si>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</si>
  <si>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</si>
  <si>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</si>
  <si>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</si>
  <si>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</si>
  <si>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</si>
  <si>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</si>
  <si>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</si>
  <si>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</si>
  <si>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</si>
  <si>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</si>
  <si>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</si>
  <si>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</si>
  <si>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</si>
  <si>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</si>
  <si>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</si>
  <si>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</si>
  <si>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</si>
  <si>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</si>
  <si>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</si>
  <si>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</si>
  <si>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</si>
  <si>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</si>
  <si>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</si>
  <si>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</si>
  <si>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</si>
  <si>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</si>
  <si>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</si>
  <si>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</si>
  <si>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</si>
  <si>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</si>
  <si>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</si>
  <si>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</si>
  <si>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</si>
  <si>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</si>
  <si>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</si>
  <si>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</si>
  <si>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</si>
  <si>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</si>
  <si>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</si>
  <si>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</si>
  <si>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</si>
  <si>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</si>
  <si>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</si>
  <si>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</si>
  <si>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</si>
  <si>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</si>
  <si>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</si>
  <si>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</si>
  <si>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</si>
  <si>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</si>
  <si>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</si>
  <si>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</si>
  <si>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</si>
  <si>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</si>
  <si>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</si>
  <si>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</si>
  <si>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</si>
  <si>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</si>
  <si>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</si>
  <si>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</si>
  <si>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</si>
  <si>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</si>
  <si>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</si>
  <si>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</si>
  <si>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</si>
  <si>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</si>
  <si>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</si>
  <si>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</si>
  <si>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</si>
  <si>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</si>
  <si>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</si>
  <si>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</si>
  <si>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</si>
  <si>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</si>
  <si>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</si>
  <si>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</si>
  <si>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</si>
  <si>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</si>
  <si>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</si>
  <si>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</si>
  <si>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</si>
  <si>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</si>
  <si>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</si>
  <si>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</si>
  <si>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</si>
  <si>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 xml:space="preserve">Maximiser la santé et la sécurité de tous en assurant une qualité de l'air optimale </t>
  </si>
  <si>
    <t>Augmenter la quantité d'air frais</t>
  </si>
  <si>
    <t>Augmenter la filtration de l'air</t>
  </si>
  <si>
    <t>Augmenter la fréquence des inspections</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</si>
  <si>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</si>
  <si>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</si>
  <si>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</si>
  <si>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</si>
  <si>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</si>
  <si>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</si>
  <si>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</si>
  <si>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</si>
  <si>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</si>
  <si>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</si>
  <si>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</si>
  <si>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</si>
  <si>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</si>
  <si>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</si>
  <si>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</si>
  <si>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</si>
  <si>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</si>
  <si>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</si>
  <si>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</si>
  <si>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</si>
  <si>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</si>
  <si>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</si>
  <si>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</si>
  <si>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</si>
  <si>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</si>
  <si>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</si>
  <si>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</si>
  <si>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</si>
  <si>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</si>
  <si>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</si>
  <si>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</si>
  <si>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</si>
  <si>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</si>
  <si>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</si>
  <si>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</si>
  <si>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</si>
  <si>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</si>
  <si>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</si>
  <si>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</si>
  <si>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</si>
  <si>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</si>
  <si>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</si>
  <si>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</si>
  <si>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</si>
  <si>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</si>
  <si>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</si>
  <si>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</si>
  <si>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</si>
  <si>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</si>
  <si>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</si>
  <si>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</si>
  <si>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</si>
  <si>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</si>
  <si>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</si>
  <si>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</si>
  <si>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</si>
  <si>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</si>
  <si>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</si>
  <si>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</si>
  <si>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</si>
  <si>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</si>
  <si>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</si>
  <si>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</si>
  <si>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</si>
  <si>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</si>
  <si>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</si>
  <si>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</si>
  <si>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</si>
  <si>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</si>
  <si>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</si>
  <si>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</si>
  <si>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</si>
  <si>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</si>
  <si>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</si>
  <si>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</si>
  <si>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</si>
  <si>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</si>
  <si>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</si>
  <si>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</si>
  <si>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</si>
  <si>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</si>
  <si>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</si>
  <si>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</si>
  <si>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</si>
  <si>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</si>
  <si>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</si>
  <si>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</si>
  <si>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</si>
  <si>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</si>
  <si>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</si>
  <si>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</si>
  <si>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</si>
  <si>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</si>
  <si>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</si>
  <si>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</si>
  <si>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</si>
  <si>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</si>
  <si>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</si>
  <si>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</si>
  <si>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</si>
  <si>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</si>
  <si>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</si>
  <si>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</si>
  <si>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</si>
  <si>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</si>
  <si>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</si>
  <si>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</si>
  <si>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</si>
  <si>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</si>
  <si>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</si>
  <si>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</si>
  <si>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</si>
  <si>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</si>
  <si>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</si>
  <si>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</si>
  <si>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</si>
  <si>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</si>
  <si>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</si>
  <si>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</si>
  <si>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</si>
  <si>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</si>
  <si>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</si>
  <si>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</si>
  <si>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</si>
  <si>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</si>
  <si>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</si>
  <si>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</si>
  <si>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</si>
  <si>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</si>
  <si>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</si>
  <si>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</si>
  <si>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</si>
  <si>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</si>
  <si>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</si>
  <si>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</si>
  <si>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</si>
  <si>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</si>
  <si>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</si>
  <si>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</si>
  <si>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</si>
  <si>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</si>
  <si>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</si>
  <si>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</si>
  <si>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</si>
  <si>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</si>
  <si>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</si>
  <si>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</si>
  <si>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</si>
  <si>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</si>
  <si>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</si>
  <si>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</si>
  <si>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</si>
  <si>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</si>
  <si>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</si>
  <si>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</si>
  <si>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</si>
  <si>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</si>
  <si>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</si>
  <si>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</si>
  <si>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</si>
  <si>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</si>
  <si>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</si>
  <si>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</si>
  <si>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</si>
  <si>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</si>
  <si>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</si>
  <si>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</si>
  <si>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</si>
  <si>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</si>
  <si>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</si>
  <si>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</si>
  <si>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</si>
  <si>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</si>
  <si>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</si>
  <si>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</si>
  <si>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</si>
  <si>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</si>
  <si>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</si>
  <si>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</si>
  <si>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</si>
  <si>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</si>
  <si>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</si>
  <si>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</si>
  <si>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</si>
  <si>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</si>
  <si>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</si>
  <si>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</si>
  <si>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</si>
  <si>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</si>
  <si>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</si>
  <si>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</si>
  <si>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</si>
  <si>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Board Name</t>
  </si>
  <si>
    <t xml:space="preserve">School boards are optimizing air quality in schools through improved ventilation and filtration. 
Implemented measures are dependent on the type of ventilation and feasibility within the context of school facilities and related building systems.
</t>
  </si>
  <si>
    <t>2023-24</t>
  </si>
  <si>
    <t>Reference: total number of Standalone HEPA units deployed in schools</t>
  </si>
  <si>
    <t>x</t>
  </si>
  <si>
    <r>
      <t>Ventilation Funding Allocated since 2020-21</t>
    </r>
    <r>
      <rPr>
        <b/>
        <sz val="14"/>
        <color rgb="FFFF0000"/>
        <rFont val="Calibri"/>
        <family val="2"/>
        <scheme val="minor"/>
      </rPr>
      <t xml:space="preserve"> </t>
    </r>
  </si>
  <si>
    <t>To supplement the HVAC systems, HEPA and/or UV filtration equipment has been installed in all schools. We continue to actively monitor air quality and enhance HVAC systems to reduce the risk of airborne transmission of infecteous aerosols.</t>
  </si>
  <si>
    <t>2024-25</t>
  </si>
  <si>
    <r>
      <t xml:space="preserve">Planned Ventilation Projects </t>
    </r>
    <r>
      <rPr>
        <b/>
        <sz val="14"/>
        <color rgb="FFFF0000"/>
        <rFont val="Calibri"/>
        <family val="2"/>
        <scheme val="minor"/>
      </rPr>
      <t>2024-25</t>
    </r>
  </si>
  <si>
    <r>
      <t>Ventilation Projects Completed since 2020-21 (2020-21 to</t>
    </r>
    <r>
      <rPr>
        <b/>
        <sz val="14"/>
        <color rgb="FFFF0000"/>
        <rFont val="Calibri"/>
        <family val="2"/>
        <scheme val="minor"/>
      </rPr>
      <t xml:space="preserve"> 2023-24</t>
    </r>
    <r>
      <rPr>
        <b/>
        <sz val="14"/>
        <color theme="1"/>
        <rFont val="Calibri"/>
        <family val="2"/>
        <scheme val="minor"/>
      </rPr>
      <t>)</t>
    </r>
  </si>
  <si>
    <r>
      <t xml:space="preserve">Number of Schools that receieved an investment since 2020-21  (2020-21 to </t>
    </r>
    <r>
      <rPr>
        <b/>
        <sz val="14"/>
        <color rgb="FFFF0000"/>
        <rFont val="Calibri"/>
        <family val="2"/>
        <scheme val="minor"/>
      </rPr>
      <t>2023-24</t>
    </r>
    <r>
      <rPr>
        <b/>
        <sz val="14"/>
        <color theme="1"/>
        <rFont val="Calibri"/>
        <family val="2"/>
        <scheme val="minor"/>
      </rPr>
      <t>)</t>
    </r>
  </si>
  <si>
    <r>
      <t>% of Schools Open and Operating Receiving an Investment (</t>
    </r>
    <r>
      <rPr>
        <b/>
        <sz val="14"/>
        <color rgb="FFFF0000"/>
        <rFont val="Calibri"/>
        <family val="2"/>
        <scheme val="minor"/>
      </rPr>
      <t>2023-24</t>
    </r>
    <r>
      <rPr>
        <b/>
        <sz val="14"/>
        <color theme="1"/>
        <rFont val="Calibri"/>
        <family val="2"/>
        <scheme val="minor"/>
      </rPr>
      <t>)</t>
    </r>
  </si>
  <si>
    <r>
      <t>Ventilation Projects to be Completed (</t>
    </r>
    <r>
      <rPr>
        <b/>
        <sz val="14"/>
        <color rgb="FFFF0000"/>
        <rFont val="Calibri"/>
        <family val="2"/>
        <scheme val="minor"/>
      </rPr>
      <t>2024-25</t>
    </r>
    <r>
      <rPr>
        <b/>
        <sz val="14"/>
        <color theme="1"/>
        <rFont val="Calibri"/>
        <family val="2"/>
        <scheme val="minor"/>
      </rPr>
      <t>)</t>
    </r>
  </si>
  <si>
    <r>
      <t>Number of Schools planned to receive an Investment (</t>
    </r>
    <r>
      <rPr>
        <b/>
        <sz val="14"/>
        <color rgb="FFFF0000"/>
        <rFont val="Calibri"/>
        <family val="2"/>
        <scheme val="minor"/>
      </rPr>
      <t>2024-25</t>
    </r>
    <r>
      <rPr>
        <b/>
        <sz val="14"/>
        <color theme="1"/>
        <rFont val="Calibri"/>
        <family val="2"/>
        <scheme val="minor"/>
      </rPr>
      <t>)</t>
    </r>
  </si>
  <si>
    <t>% of Schools Open and Operating Receiving an Investment (2024-25)</t>
  </si>
  <si>
    <t>During the pandemic, all HVAC systems were recommissioned and operation was verified. Our central Building Automation Systems were reprogrammed to control and monitor the indoor air quality.</t>
  </si>
  <si>
    <t>The OCDSB has consistently prioritized indoor air quality to ensure the school's environments are safe for the staff and students. Our engineers consult with the HVAC professionals and public health organizations to ensure we are following their guidance.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</si>
</sst>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8" formatCode="&quot;$&quot;#,##0.00;[Red]\-&quot;$&quot;#,##0.00"/>
    <numFmt numFmtId="43" formatCode="_-* #,##0.00_-;\-* #,##0.00_-;_-* &quot;-&quot;??_-;_-@_-"/>
    <numFmt numFmtId="164" formatCode="&quot;$&quot;#,##0.0&quot;M&quot;"/>
    <numFmt numFmtId="165" formatCode="_-* #,##0_-;\-* #,##0_-;_-* &quot;-&quot;??_-;_-@_-"/>
    <numFmt numFmtId="166" formatCode="#,##0.00_ ;\-#,##0.00\ "/>
    <numFmt numFmtId="167" formatCode="#,##0.000"/>
  </numFmts>
  <fonts count="45">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2"/>
      <name val="Calibri"/>
      <family val="2"/>
      <scheme val="minor"/>
    </font>
    <font>
      <i/>
      <sz val="10"/>
      <name val="Calibri"/>
      <family val="2"/>
      <scheme val="minor"/>
    </font>
    <font>
      <i/>
      <sz val="10"/>
      <color theme="1"/>
      <name val="Calibri"/>
      <family val="2"/>
      <scheme val="minor"/>
    </font>
    <font>
      <sz val="10.5"/>
      <color rgb="FF222A35"/>
      <name val="Calibri"/>
      <family val="2"/>
      <scheme val="minor"/>
    </font>
    <font>
      <b/>
      <sz val="16"/>
      <color theme="1"/>
      <name val="Calibri"/>
      <family val="2"/>
      <scheme val="minor"/>
    </font>
    <font>
      <sz val="16"/>
      <color theme="1"/>
      <name val="Calibri"/>
      <family val="2"/>
      <scheme val="minor"/>
    </font>
    <font>
      <sz val="14"/>
      <color rgb="FF3F3F76"/>
      <name val="Calibri"/>
      <family val="2"/>
      <scheme val="minor"/>
    </font>
    <font>
      <b/>
      <sz val="14"/>
      <color rgb="FFC00000"/>
      <name val="Calibri"/>
      <family val="2"/>
      <scheme val="minor"/>
    </font>
    <font>
      <b/>
      <sz val="14"/>
      <color rgb="FFFA7D00"/>
      <name val="Calibri"/>
      <family val="2"/>
      <scheme val="minor"/>
    </font>
    <font>
      <sz val="16"/>
      <color rgb="FF3F3F76"/>
      <name val="Calibri"/>
      <family val="2"/>
      <scheme val="minor"/>
    </font>
    <font>
      <b/>
      <sz val="16"/>
      <color rgb="FFC00000"/>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
      <b/>
      <sz val="11"/>
      <color theme="1"/>
      <name val="Calibri"/>
      <family val="2"/>
    </font>
    <font>
      <b/>
      <sz val="14"/>
      <color rgb="FFFF0000"/>
      <name val="Calibri"/>
      <family val="2"/>
      <scheme val="minor"/>
    </font>
    <font>
      <strike/>
      <sz val="11"/>
      <color rgb="FFFF0000"/>
      <name val="Calibri"/>
      <family val="2"/>
      <scheme val="minor"/>
    </font>
    <font>
      <strike/>
      <sz val="12"/>
      <color rgb="FFFF0000"/>
      <name val="Calibri"/>
      <family val="2"/>
      <scheme val="minor"/>
    </font>
    <font>
      <b/>
      <sz val="14"/>
      <color rgb="FF7030A0"/>
      <name val="Calibri"/>
      <family val="2"/>
      <scheme val="minor"/>
    </font>
    <font>
      <sz val="14"/>
      <color rgb="FF7030A0"/>
      <name val="Calibri"/>
      <family val="2"/>
      <scheme val="minor"/>
    </font>
    <font>
      <sz val="11"/>
      <color rgb="FF7030A0"/>
      <name val="Calibri"/>
      <family val="2"/>
      <scheme val="minor"/>
    </font>
    <font>
      <b/>
      <sz val="11"/>
      <color rgb="FFFF0000"/>
      <name val="Calibri"/>
      <family val="2"/>
      <scheme val="minor"/>
    </font>
  </fonts>
  <fills count="2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43" fontId="12" fillId="0" borderId="0" applyFont="0" applyFill="0" applyBorder="0" applyAlignment="0" applyProtection="0"/>
    <xf numFmtId="9" fontId="12" fillId="0" borderId="0" applyFont="0" applyFill="0" applyBorder="0" applyAlignment="0" applyProtection="0"/>
  </cellStyleXfs>
  <cellXfs count="173">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Border="1" applyAlignment="1">
      <alignment horizontal="center" vertical="center"/>
    </xf>
    <xf numFmtId="0" fontId="5" fillId="3" borderId="0" xfId="0" applyFont="1" applyFill="1" applyAlignment="1">
      <alignment vertical="center"/>
    </xf>
    <xf numFmtId="0" fontId="0" fillId="0" borderId="0" xfId="0" applyAlignment="1">
      <alignment horizontal="center"/>
    </xf>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0" fillId="0" borderId="0" xfId="0" applyAlignment="1">
      <alignment horizontal="left"/>
    </xf>
    <xf numFmtId="0" fontId="6" fillId="9"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0" fillId="0" borderId="0" xfId="0" applyFont="1" applyAlignment="1">
      <alignment horizontal="center"/>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0" fillId="0" borderId="0" xfId="0" applyAlignment="1"/>
    <xf numFmtId="0" fontId="14" fillId="0" borderId="0" xfId="0" applyFont="1" applyAlignment="1">
      <alignment horizontal="center"/>
    </xf>
    <xf numFmtId="0" fontId="0" fillId="9" borderId="19" xfId="0" applyFill="1" applyBorder="1" applyAlignment="1">
      <alignment horizontal="center" vertical="center" wrapText="1"/>
    </xf>
    <xf numFmtId="6" fontId="0" fillId="9" borderId="2" xfId="0" applyNumberFormat="1" applyFill="1" applyBorder="1" applyAlignment="1">
      <alignment horizontal="center" vertical="center" wrapText="1"/>
    </xf>
    <xf numFmtId="0" fontId="14" fillId="0" borderId="0" xfId="0" applyFont="1" applyAlignment="1">
      <alignment horizontal="center" vertical="center"/>
    </xf>
    <xf numFmtId="0" fontId="1" fillId="0" borderId="0" xfId="0" applyFont="1"/>
    <xf numFmtId="0" fontId="15" fillId="0" borderId="0" xfId="0" applyFont="1" applyAlignment="1">
      <alignment horizontal="left" vertical="top"/>
    </xf>
    <xf numFmtId="0" fontId="16" fillId="0" borderId="0" xfId="0" applyFont="1" applyAlignment="1">
      <alignment horizontal="left" vertical="top"/>
    </xf>
    <xf numFmtId="0" fontId="3" fillId="0" borderId="0" xfId="0" applyFont="1" applyAlignment="1">
      <alignment vertical="center"/>
    </xf>
    <xf numFmtId="0" fontId="17" fillId="0" borderId="0" xfId="0" applyFont="1" applyAlignment="1">
      <alignment vertical="center" shrinkToFit="1"/>
    </xf>
    <xf numFmtId="0" fontId="18" fillId="12" borderId="0" xfId="0" applyFont="1" applyFill="1" applyAlignment="1">
      <alignment vertical="center" shrinkToFit="1"/>
    </xf>
    <xf numFmtId="0" fontId="17" fillId="3" borderId="0" xfId="0" applyFont="1" applyFill="1" applyAlignment="1">
      <alignment vertical="center" shrinkToFit="1"/>
    </xf>
    <xf numFmtId="0" fontId="0" fillId="0" borderId="0" xfId="0" applyAlignment="1">
      <alignment vertical="center" wrapText="1"/>
    </xf>
    <xf numFmtId="165" fontId="0" fillId="0" borderId="0" xfId="4" applyNumberFormat="1" applyFont="1" applyAlignment="1">
      <alignment vertical="center" wrapText="1"/>
    </xf>
    <xf numFmtId="8"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7" xfId="0" applyFont="1" applyFill="1" applyBorder="1" applyAlignment="1">
      <alignment horizontal="center" vertical="center"/>
    </xf>
    <xf numFmtId="0" fontId="9" fillId="3" borderId="3" xfId="0" applyFont="1" applyFill="1" applyBorder="1" applyAlignment="1">
      <alignment horizontal="left" vertical="center"/>
    </xf>
    <xf numFmtId="0" fontId="0" fillId="15" borderId="0" xfId="0" applyFill="1"/>
    <xf numFmtId="0" fontId="0" fillId="16" borderId="0" xfId="0" applyFill="1"/>
    <xf numFmtId="0" fontId="11" fillId="11" borderId="0" xfId="0" applyFont="1" applyFill="1" applyAlignment="1">
      <alignment horizontal="left" vertical="center" wrapText="1"/>
    </xf>
    <xf numFmtId="0" fontId="21" fillId="3" borderId="0" xfId="0" applyFont="1" applyFill="1"/>
    <xf numFmtId="0" fontId="22" fillId="3" borderId="0" xfId="0" applyFont="1" applyFill="1"/>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0" fontId="6" fillId="10" borderId="0" xfId="0" applyFont="1" applyFill="1" applyAlignment="1">
      <alignment horizontal="center" vertical="center" wrapText="1"/>
    </xf>
    <xf numFmtId="0" fontId="13" fillId="8" borderId="30" xfId="2" applyBorder="1"/>
    <xf numFmtId="0" fontId="0" fillId="0" borderId="24" xfId="0" applyBorder="1"/>
    <xf numFmtId="0" fontId="10" fillId="7" borderId="29" xfId="1" applyBorder="1"/>
    <xf numFmtId="0" fontId="0" fillId="0" borderId="26" xfId="0" applyBorder="1"/>
    <xf numFmtId="0" fontId="4" fillId="3" borderId="1" xfId="0" applyFont="1" applyFill="1" applyBorder="1" applyAlignment="1" applyProtection="1">
      <alignment vertical="center"/>
      <protection locked="0"/>
    </xf>
    <xf numFmtId="3" fontId="10" fillId="7" borderId="6" xfId="1" applyNumberFormat="1" applyAlignment="1">
      <alignment horizontal="center" vertical="center"/>
    </xf>
    <xf numFmtId="8" fontId="0" fillId="9" borderId="0" xfId="0" applyNumberFormat="1" applyFill="1" applyBorder="1" applyAlignment="1">
      <alignment horizontal="center" vertical="center" wrapText="1"/>
    </xf>
    <xf numFmtId="0" fontId="0" fillId="18" borderId="0" xfId="0" applyFill="1" applyAlignment="1">
      <alignment horizontal="center"/>
    </xf>
    <xf numFmtId="166" fontId="13" fillId="8" borderId="21" xfId="4" applyNumberFormat="1" applyFont="1" applyFill="1" applyBorder="1" applyAlignment="1">
      <alignment horizontal="center" vertical="center"/>
    </xf>
    <xf numFmtId="167" fontId="10" fillId="7" borderId="6" xfId="1" applyNumberFormat="1" applyAlignment="1">
      <alignment horizontal="center" vertical="center"/>
    </xf>
    <xf numFmtId="0" fontId="4" fillId="10" borderId="0" xfId="0" applyFont="1" applyFill="1" applyAlignment="1">
      <alignment horizontal="left" vertical="center"/>
    </xf>
    <xf numFmtId="0" fontId="2" fillId="0" borderId="0" xfId="0" applyFont="1" applyAlignment="1">
      <alignment horizontal="left" vertical="center"/>
    </xf>
    <xf numFmtId="0" fontId="7" fillId="12" borderId="10" xfId="0" applyFont="1" applyFill="1" applyBorder="1" applyAlignment="1">
      <alignment horizontal="left" vertical="center"/>
    </xf>
    <xf numFmtId="0" fontId="7" fillId="11" borderId="14" xfId="0" applyFont="1" applyFill="1" applyBorder="1" applyAlignment="1">
      <alignment horizontal="center" vertical="center" wrapText="1"/>
    </xf>
    <xf numFmtId="0" fontId="7" fillId="11" borderId="14" xfId="0" applyFont="1" applyFill="1" applyBorder="1" applyAlignment="1">
      <alignment horizontal="left" vertical="center"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2" borderId="0" xfId="0" applyFont="1" applyFill="1" applyAlignment="1">
      <alignment horizontal="center" vertical="center"/>
    </xf>
    <xf numFmtId="0" fontId="7" fillId="12" borderId="0" xfId="0" applyFont="1" applyFill="1" applyAlignment="1">
      <alignment horizontal="center"/>
    </xf>
    <xf numFmtId="0" fontId="2" fillId="0" borderId="0" xfId="0" applyFont="1"/>
    <xf numFmtId="0" fontId="4" fillId="0" borderId="0" xfId="0" applyFont="1" applyAlignment="1">
      <alignment horizontal="left" vertical="center"/>
    </xf>
    <xf numFmtId="0" fontId="4" fillId="0" borderId="0" xfId="0" applyFont="1"/>
    <xf numFmtId="0" fontId="4" fillId="9" borderId="0" xfId="0" applyFont="1" applyFill="1" applyAlignment="1">
      <alignment horizontal="left" vertical="center"/>
    </xf>
    <xf numFmtId="0" fontId="2" fillId="9" borderId="0" xfId="0" applyFont="1" applyFill="1"/>
    <xf numFmtId="0" fontId="27" fillId="0" borderId="0" xfId="0" applyFont="1" applyAlignment="1">
      <alignment horizontal="center" vertical="center"/>
    </xf>
    <xf numFmtId="0" fontId="2" fillId="0" borderId="0" xfId="0" applyFont="1" applyAlignment="1">
      <alignment horizontal="left"/>
    </xf>
    <xf numFmtId="0" fontId="4" fillId="0" borderId="2" xfId="0" applyFont="1" applyBorder="1" applyAlignment="1">
      <alignment horizontal="left" vertical="center"/>
    </xf>
    <xf numFmtId="0" fontId="2" fillId="0" borderId="2" xfId="0" applyFont="1" applyBorder="1"/>
    <xf numFmtId="164" fontId="28" fillId="8" borderId="6" xfId="2" applyNumberFormat="1" applyFont="1" applyAlignment="1">
      <alignment vertical="center"/>
    </xf>
    <xf numFmtId="0" fontId="4" fillId="0" borderId="0" xfId="0" applyFont="1" applyAlignment="1">
      <alignment vertical="top"/>
    </xf>
    <xf numFmtId="1" fontId="26" fillId="7" borderId="6" xfId="1" applyNumberFormat="1" applyFont="1"/>
    <xf numFmtId="9" fontId="26" fillId="14" borderId="6" xfId="5" applyNumberFormat="1" applyFont="1" applyFill="1" applyBorder="1"/>
    <xf numFmtId="0" fontId="26" fillId="7" borderId="28" xfId="1" applyFont="1" applyBorder="1"/>
    <xf numFmtId="0" fontId="24" fillId="0" borderId="0" xfId="0" applyFont="1" applyAlignment="1">
      <alignment horizontal="left" vertical="center"/>
    </xf>
    <xf numFmtId="0" fontId="25" fillId="0" borderId="0" xfId="0" applyFont="1"/>
    <xf numFmtId="0" fontId="24" fillId="9" borderId="0" xfId="0" applyFont="1" applyFill="1" applyAlignment="1">
      <alignment horizontal="left" vertical="center"/>
    </xf>
    <xf numFmtId="0" fontId="25" fillId="9" borderId="0" xfId="0" applyFont="1" applyFill="1"/>
    <xf numFmtId="0" fontId="29" fillId="7" borderId="6" xfId="1" applyFont="1" applyAlignment="1">
      <alignment horizontal="left" vertical="center"/>
    </xf>
    <xf numFmtId="0" fontId="30" fillId="0" borderId="0" xfId="0" applyFont="1" applyAlignment="1">
      <alignment horizontal="center" vertical="center"/>
    </xf>
    <xf numFmtId="0" fontId="25" fillId="0" borderId="0" xfId="0" applyFont="1" applyAlignment="1">
      <alignment horizontal="left"/>
    </xf>
    <xf numFmtId="0" fontId="29" fillId="7" borderId="6" xfId="1" applyNumberFormat="1" applyFont="1" applyAlignment="1">
      <alignment horizontal="left" vertical="top" wrapText="1"/>
    </xf>
    <xf numFmtId="0" fontId="4" fillId="9" borderId="0" xfId="0" applyFont="1" applyFill="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xf>
    <xf numFmtId="0" fontId="11" fillId="17" borderId="33" xfId="0" applyFont="1" applyFill="1" applyBorder="1" applyAlignment="1">
      <alignment horizontal="left"/>
    </xf>
    <xf numFmtId="0" fontId="11" fillId="17" borderId="34" xfId="0" applyFont="1" applyFill="1" applyBorder="1" applyAlignment="1">
      <alignment wrapText="1"/>
    </xf>
    <xf numFmtId="0" fontId="0" fillId="19" borderId="35" xfId="0" applyFill="1" applyBorder="1" applyAlignment="1">
      <alignment horizontal="center"/>
    </xf>
    <xf numFmtId="0" fontId="9" fillId="9" borderId="35" xfId="1" applyNumberFormat="1" applyFont="1" applyFill="1" applyBorder="1" applyAlignment="1">
      <alignment horizontal="left" vertical="top" wrapText="1"/>
    </xf>
    <xf numFmtId="0" fontId="9" fillId="9" borderId="35" xfId="0" applyFont="1" applyFill="1" applyBorder="1" applyAlignment="1">
      <alignment wrapText="1"/>
    </xf>
    <xf numFmtId="0" fontId="31" fillId="9" borderId="35" xfId="0" applyFont="1" applyFill="1" applyBorder="1" applyAlignment="1">
      <alignment wrapText="1"/>
    </xf>
    <xf numFmtId="0" fontId="8" fillId="9" borderId="35" xfId="1" applyNumberFormat="1" applyFont="1" applyFill="1" applyBorder="1" applyAlignment="1">
      <alignment horizontal="left" vertical="top" wrapText="1"/>
    </xf>
    <xf numFmtId="0" fontId="20" fillId="9" borderId="35" xfId="0" applyFont="1" applyFill="1" applyBorder="1" applyAlignment="1">
      <alignment horizontal="left" vertical="center" wrapText="1"/>
    </xf>
    <xf numFmtId="0" fontId="20" fillId="9" borderId="35" xfId="0" applyFont="1" applyFill="1" applyBorder="1" applyAlignment="1">
      <alignment wrapText="1"/>
    </xf>
    <xf numFmtId="0" fontId="32" fillId="9" borderId="35" xfId="0" applyFont="1" applyFill="1" applyBorder="1" applyAlignment="1">
      <alignment wrapText="1"/>
    </xf>
    <xf numFmtId="0" fontId="35" fillId="9" borderId="35" xfId="0" applyFont="1" applyFill="1" applyBorder="1" applyAlignment="1">
      <alignment wrapText="1"/>
    </xf>
    <xf numFmtId="0" fontId="36" fillId="9" borderId="35" xfId="0" applyFont="1" applyFill="1" applyBorder="1" applyAlignment="1">
      <alignment vertical="center" wrapText="1"/>
    </xf>
    <xf numFmtId="0" fontId="0" fillId="19" borderId="36" xfId="0" applyFill="1" applyBorder="1" applyAlignment="1">
      <alignment horizontal="center"/>
    </xf>
    <xf numFmtId="0" fontId="0" fillId="0" borderId="37" xfId="0" applyBorder="1" applyAlignment="1">
      <alignment wrapText="1"/>
    </xf>
    <xf numFmtId="0" fontId="6" fillId="0" borderId="0" xfId="0" applyFont="1" applyAlignment="1">
      <alignment horizontal="center"/>
    </xf>
    <xf numFmtId="0" fontId="37" fillId="0" borderId="0" xfId="0" applyFont="1" applyAlignment="1">
      <alignment horizontal="center"/>
    </xf>
    <xf numFmtId="0" fontId="3" fillId="0" borderId="0" xfId="0" applyFont="1"/>
    <xf numFmtId="165" fontId="0" fillId="14" borderId="0" xfId="4" applyNumberFormat="1" applyFont="1" applyFill="1"/>
    <xf numFmtId="167" fontId="5" fillId="7" borderId="6" xfId="1" applyNumberFormat="1" applyFont="1" applyAlignment="1">
      <alignment horizontal="center" vertical="center"/>
    </xf>
    <xf numFmtId="8" fontId="0" fillId="9" borderId="25" xfId="0" applyNumberFormat="1" applyFill="1" applyBorder="1" applyAlignment="1">
      <alignment horizontal="center" vertical="center" wrapText="1"/>
    </xf>
    <xf numFmtId="0" fontId="5" fillId="3" borderId="0" xfId="0" applyFont="1" applyFill="1"/>
    <xf numFmtId="0" fontId="5" fillId="3" borderId="0" xfId="0" applyFont="1" applyFill="1" applyBorder="1" applyAlignment="1">
      <alignment horizontal="center" vertical="center"/>
    </xf>
    <xf numFmtId="0" fontId="5" fillId="3" borderId="0" xfId="0" applyFont="1" applyFill="1" applyAlignment="1">
      <alignment horizontal="center" vertical="center"/>
    </xf>
    <xf numFmtId="0" fontId="5" fillId="3" borderId="0" xfId="0" applyFont="1" applyFill="1" applyBorder="1" applyAlignment="1">
      <alignment horizontal="left" vertical="center"/>
    </xf>
    <xf numFmtId="0" fontId="40" fillId="0" borderId="0" xfId="0" applyFont="1"/>
    <xf numFmtId="0" fontId="20" fillId="0" borderId="0" xfId="0" applyFont="1" applyAlignment="1">
      <alignment horizontal="left" vertical="center"/>
    </xf>
    <xf numFmtId="0" fontId="0" fillId="3" borderId="0" xfId="0" quotePrefix="1" applyFill="1"/>
    <xf numFmtId="0" fontId="9" fillId="3" borderId="0" xfId="0" applyFont="1" applyFill="1"/>
    <xf numFmtId="0" fontId="39" fillId="3" borderId="0" xfId="0" applyFont="1" applyFill="1"/>
    <xf numFmtId="0" fontId="41" fillId="0" borderId="0" xfId="0" applyFont="1" applyAlignment="1">
      <alignment horizontal="left"/>
    </xf>
    <xf numFmtId="165" fontId="42" fillId="0" borderId="0" xfId="4" applyNumberFormat="1" applyFont="1"/>
    <xf numFmtId="0" fontId="43" fillId="0" borderId="0" xfId="0" applyFont="1"/>
    <xf numFmtId="8" fontId="9" fillId="9" borderId="15" xfId="0" applyNumberFormat="1"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20" xfId="0" applyFont="1" applyFill="1" applyBorder="1" applyAlignment="1">
      <alignment horizontal="center" vertical="center" wrapText="1"/>
    </xf>
    <xf numFmtId="166" fontId="44" fillId="8" borderId="21" xfId="4" applyNumberFormat="1" applyFont="1" applyFill="1" applyBorder="1" applyAlignment="1">
      <alignment horizontal="center" vertical="center"/>
    </xf>
    <xf numFmtId="3" fontId="5" fillId="7" borderId="6" xfId="1" applyNumberFormat="1" applyFont="1" applyAlignment="1">
      <alignment horizontal="center" vertical="center"/>
    </xf>
    <xf numFmtId="0" fontId="17" fillId="0" borderId="0" xfId="0" applyFont="1" applyBorder="1" applyAlignment="1">
      <alignment vertical="center" shrinkToFit="1"/>
    </xf>
    <xf numFmtId="4" fontId="10" fillId="7" borderId="6" xfId="1" applyNumberFormat="1" applyBorder="1" applyAlignment="1">
      <alignment horizontal="center" vertical="center"/>
    </xf>
    <xf numFmtId="0" fontId="0" fillId="4" borderId="0" xfId="0" applyFill="1" applyAlignment="1">
      <alignment horizontal="center"/>
    </xf>
    <xf numFmtId="0" fontId="20" fillId="0" borderId="0" xfId="0" applyFont="1" applyAlignment="1">
      <alignment horizontal="center" vertical="center" wrapText="1"/>
    </xf>
    <xf numFmtId="0" fontId="0" fillId="0" borderId="0" xfId="0" applyAlignment="1">
      <alignment horizontal="center"/>
    </xf>
    <xf numFmtId="0" fontId="23" fillId="0" borderId="0" xfId="0" applyFont="1" applyAlignment="1">
      <alignment horizontal="center" wrapText="1"/>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9" fillId="0" borderId="1" xfId="0" applyFont="1" applyFill="1" applyBorder="1" applyAlignment="1">
      <alignment horizontal="left" vertical="center"/>
    </xf>
    <xf numFmtId="0" fontId="9" fillId="0" borderId="2" xfId="0" applyFont="1" applyFill="1"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7" fillId="17" borderId="31" xfId="0" applyFont="1" applyFill="1" applyBorder="1" applyAlignment="1">
      <alignment horizontal="center"/>
    </xf>
    <xf numFmtId="0" fontId="7" fillId="17" borderId="32" xfId="0" applyFont="1" applyFill="1" applyBorder="1" applyAlignment="1">
      <alignment horizont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11" fillId="12" borderId="22" xfId="3" applyFont="1" applyFill="1" applyBorder="1" applyAlignment="1">
      <alignment horizontal="center"/>
    </xf>
    <xf numFmtId="0" fontId="11" fillId="12" borderId="23" xfId="3" applyFont="1" applyFill="1" applyBorder="1" applyAlignment="1">
      <alignment horizontal="center"/>
    </xf>
    <xf numFmtId="0" fontId="8" fillId="9" borderId="18" xfId="0" applyFont="1" applyFill="1" applyBorder="1" applyAlignment="1">
      <alignment horizontal="center"/>
    </xf>
    <xf numFmtId="0" fontId="6" fillId="9" borderId="18" xfId="0"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Accent6" xfId="3" builtinId="50"/>
    <cellStyle name="Calculation" xfId="2" builtinId="22"/>
    <cellStyle name="Comma" xfId="4" builtinId="3"/>
    <cellStyle name="Input" xfId="1" builtinId="20"/>
    <cellStyle name="Normal" xfId="0" builtinId="0"/>
    <cellStyle name="Percent" xfId="5" builtinId="5"/>
  </cellStyles>
  <dxfs count="13">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342900</xdr:colOff>
      <xdr:row>1</xdr:row>
      <xdr:rowOff>55564</xdr:rowOff>
    </xdr:from>
    <xdr:to>
      <xdr:col>7</xdr:col>
      <xdr:colOff>203201</xdr:colOff>
      <xdr:row>1</xdr:row>
      <xdr:rowOff>726281</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 xmlns:adec="http://schemas.microsoft.com/office/drawing/2017/decorative" val="1"/>
            </a:ext>
          </a:extLst>
        </xdr:cNvPr>
        <xdr:cNvGrpSpPr/>
      </xdr:nvGrpSpPr>
      <xdr:grpSpPr>
        <a:xfrm>
          <a:off x="2110740" y="253684"/>
          <a:ext cx="5651501" cy="670717"/>
          <a:chOff x="2336185" y="239714"/>
          <a:chExt cx="4286476"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School</a:t>
            </a:r>
            <a:r>
              <a:rPr lang="en-CA" sz="1800" b="1" cap="all" baseline="0">
                <a:solidFill>
                  <a:schemeClr val="bg1"/>
                </a:solidFill>
                <a:latin typeface="+mn-lt"/>
              </a:rPr>
              <a:t> Board Ventilation Profile</a:t>
            </a:r>
            <a:endParaRPr lang="en-CA" sz="1800" b="1" cap="all">
              <a:solidFill>
                <a:srgbClr val="FF0000"/>
              </a:solidFill>
              <a:latin typeface="+mn-lt"/>
            </a:endParaRPr>
          </a:p>
        </xdr:txBody>
      </xdr:sp>
      <xdr:sp macro="" textlink="'4. Board Level Worksheet'!$C$5">
        <xdr:nvSpPr>
          <xdr:cNvPr id="19" name="TextBox 18">
            <a:extLst>
              <a:ext uri="{FF2B5EF4-FFF2-40B4-BE49-F238E27FC236}">
                <a16:creationId xmlns:a16="http://schemas.microsoft.com/office/drawing/2014/main" id="{CECA79BC-3E0D-4278-8FF4-9F00FA5EE97F}"/>
              </a:ext>
            </a:extLst>
          </xdr:cNvPr>
          <xdr:cNvSpPr txBox="1"/>
        </xdr:nvSpPr>
        <xdr:spPr>
          <a:xfrm>
            <a:off x="2374161" y="239714"/>
            <a:ext cx="4248500"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Ottawa-Carleton District School Board</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35</xdr:row>
      <xdr:rowOff>180974</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628899"/>
          <a:ext cx="8221980" cy="5728335"/>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solidFill>
                  <a:schemeClr val="bg1"/>
                </a:solidFill>
                <a:effectLst/>
                <a:ea typeface="Calibri" panose="020F0502020204030204" pitchFamily="34" charset="0"/>
                <a:cs typeface="Times New Roman" panose="02020603050405020304" pitchFamily="18" charset="0"/>
              </a:rPr>
              <a:t>Measures to optimize ventilation in schools</a:t>
            </a:r>
            <a:endParaRPr lang="en-CA" sz="1100">
              <a:solidFill>
                <a:schemeClr val="bg1"/>
              </a:solidFill>
              <a:effectLst/>
              <a:ea typeface="Calibri" panose="020F0502020204030204" pitchFamily="34" charset="0"/>
              <a:cs typeface="Times New Roman" panose="02020603050405020304" pitchFamily="18" charset="0"/>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5318"/>
            <a:ext cx="3416300" cy="676800"/>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a:t>
            </a:r>
            <a:r>
              <a:rPr lang="en-US" sz="1200" baseline="0">
                <a:solidFill>
                  <a:schemeClr val="tx2"/>
                </a:solidFill>
              </a:rPr>
              <a:t> </a:t>
            </a:r>
            <a:r>
              <a:rPr lang="en-US" sz="1200">
                <a:solidFill>
                  <a:schemeClr val="tx2"/>
                </a:solidFill>
              </a:rPr>
              <a:t>Increasing the flow of outdoor/fresh air for diluting the concentration of any infectious particles.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7224"/>
            <a:ext cx="3416300" cy="676275"/>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a:solidFill>
                  <a:schemeClr val="tx2"/>
                </a:solidFill>
                <a:effectLst/>
                <a:ea typeface="+mn-ea"/>
              </a:rPr>
              <a:t>Filtration: Involves the use of different types of fibrous media designed to remove particles from the airstream.</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39"/>
            <a:ext cx="7070272" cy="2739292"/>
            <a:chOff x="1055351" y="5395915"/>
            <a:chExt cx="7375072" cy="2645584"/>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437602"/>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19" y="5395915"/>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Ventilation Strategy</a:t>
              </a:r>
              <a:endParaRPr lang="en-CA" sz="1100">
                <a:effectLst/>
                <a:ea typeface="Calibri" panose="020F0502020204030204" pitchFamily="34" charset="0"/>
                <a:cs typeface="Times New Roman" panose="02020603050405020304" pitchFamily="18" charset="0"/>
              </a:endParaRPr>
            </a:p>
          </xdr:txBody>
        </xdr:sp>
        <xdr:sp macro="" textlink="'4. Board Level Worksheet'!$C$8">
          <xdr:nvSpPr>
            <xdr:cNvPr id="23" name="TextBox 22">
              <a:extLst>
                <a:ext uri="{FF2B5EF4-FFF2-40B4-BE49-F238E27FC236}">
                  <a16:creationId xmlns:a16="http://schemas.microsoft.com/office/drawing/2014/main" id="{3A0BDAB4-FD40-4C3B-A8FE-FA6198569BCE}"/>
                </a:ext>
              </a:extLst>
            </xdr:cNvPr>
            <xdr:cNvSpPr txBox="1"/>
          </xdr:nvSpPr>
          <xdr:spPr>
            <a:xfrm>
              <a:off x="1214864" y="5800023"/>
              <a:ext cx="6840000" cy="7372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The OCDSB has consistently prioritized indoor air quality to ensure the school's environments are safe for the staff and students. Our engineers consult with the HVAC professionals and public health organizations to ensure we are following their guidance.</a:t>
              </a:fld>
              <a:endParaRPr lang="en-US" sz="1200">
                <a:solidFill>
                  <a:sysClr val="windowText" lastClr="000000"/>
                </a:solidFill>
              </a:endParaRPr>
            </a:p>
          </xdr:txBody>
        </xdr:sp>
        <xdr:sp macro="" textlink="'4. Board Level Worksheet'!$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With the goal of optimizing air quality, we focussed on two areas: increasing ventilation rates and increasing filtration. All schools have received upgrades dependant on the particulars at each site.</a:t>
              </a:fld>
              <a:endParaRPr lang="en-US" sz="1200">
                <a:solidFill>
                  <a:sysClr val="windowText" lastClr="000000"/>
                </a:solidFill>
              </a:endParaRPr>
            </a:p>
          </xdr:txBody>
        </xdr:sp>
        <xdr:sp macro="" textlink="'4. Board Level Worksheet'!$C$11">
          <xdr:nvSpPr>
            <xdr:cNvPr id="32" name="TextBox 31">
              <a:extLst>
                <a:ext uri="{FF2B5EF4-FFF2-40B4-BE49-F238E27FC236}">
                  <a16:creationId xmlns:a16="http://schemas.microsoft.com/office/drawing/2014/main" id="{C409DC04-1F4A-4E86-93BA-4814425B7D54}"/>
                </a:ext>
              </a:extLst>
            </xdr:cNvPr>
            <xdr:cNvSpPr txBox="1"/>
          </xdr:nvSpPr>
          <xdr:spPr>
            <a:xfrm>
              <a:off x="1176374" y="7248947"/>
              <a:ext cx="6840000" cy="7009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To supplement the HVAC systems, HEPA and/or UV filtration equipment has been installed in all schools. We continue to actively monitor air quality and enhance HVAC systems to reduce the risk of airborne transmission of infecteous aerosols.</a:t>
              </a:fld>
              <a:endParaRPr lang="en-US" sz="1200">
                <a:solidFill>
                  <a:sysClr val="windowText" lastClr="000000"/>
                </a:solidFill>
              </a:endParaRPr>
            </a:p>
          </xdr:txBody>
        </xdr:sp>
        <xdr:sp macro="" textlink="'4. Board Level Worksheet'!$C$9">
          <xdr:nvSpPr>
            <xdr:cNvPr id="25" name="TextBox 24">
              <a:extLst>
                <a:ext uri="{FF2B5EF4-FFF2-40B4-BE49-F238E27FC236}">
                  <a16:creationId xmlns:a16="http://schemas.microsoft.com/office/drawing/2014/main" id="{BE976239-1C36-45D2-861A-ED2D6AA9558A}"/>
                </a:ext>
              </a:extLst>
            </xdr:cNvPr>
            <xdr:cNvSpPr txBox="1"/>
          </xdr:nvSpPr>
          <xdr:spPr>
            <a:xfrm>
              <a:off x="1214864" y="6415055"/>
              <a:ext cx="6840000" cy="4886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During the pandemic, all HVAC systems were recommissioned and operation was verified. Our central Building Automation Systems were reprogrammed to control and monitor the indoor air quality.</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144695</xdr:colOff>
      <xdr:row>6</xdr:row>
      <xdr:rowOff>139061</xdr:rowOff>
    </xdr:from>
    <xdr:to>
      <xdr:col>14</xdr:col>
      <xdr:colOff>19197</xdr:colOff>
      <xdr:row>31</xdr:row>
      <xdr:rowOff>77677</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 xmlns:adec="http://schemas.microsoft.com/office/drawing/2017/decorative" val="1"/>
            </a:ext>
          </a:extLst>
        </xdr:cNvPr>
        <xdr:cNvSpPr/>
      </xdr:nvSpPr>
      <xdr:spPr>
        <a:xfrm>
          <a:off x="399433" y="1357375"/>
          <a:ext cx="9122613" cy="4645738"/>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68987" y="82550"/>
          <a:ext cx="9557269" cy="772802"/>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School Board Ventilation </a:t>
            </a:r>
            <a:r>
              <a:rPr lang="en-US" sz="1800" b="1" kern="1400" cap="small" spc="0" baseline="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Profile</a:t>
            </a:r>
            <a:endParaRPr lang="en-CA" sz="1800" kern="1400" cap="small" spc="-50" baseline="0">
              <a:effectLst/>
              <a:latin typeface="Calibri Light" panose="020F030202020403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369186</xdr:colOff>
      <xdr:row>0</xdr:row>
      <xdr:rowOff>123825</xdr:rowOff>
    </xdr:from>
    <xdr:to>
      <xdr:col>11</xdr:col>
      <xdr:colOff>155058</xdr:colOff>
      <xdr:row>2</xdr:row>
      <xdr:rowOff>161925</xdr:rowOff>
    </xdr:to>
    <xdr:sp macro="" textlink="'4. Board Level Worksheet'!$C$5">
      <xdr:nvSpPr>
        <xdr:cNvPr id="8" name="TextBox 7">
          <a:extLst>
            <a:ext uri="{FF2B5EF4-FFF2-40B4-BE49-F238E27FC236}">
              <a16:creationId xmlns:a16="http://schemas.microsoft.com/office/drawing/2014/main" id="{1431A383-607D-4D6E-AA1E-AD58B665FD27}"/>
            </a:ext>
          </a:extLst>
        </xdr:cNvPr>
        <xdr:cNvSpPr txBox="1"/>
      </xdr:nvSpPr>
      <xdr:spPr>
        <a:xfrm>
          <a:off x="2894419" y="123825"/>
          <a:ext cx="5057848" cy="43682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Ottawa-Carleton District School Board</a:t>
          </a:fld>
          <a:endParaRPr lang="en-CA" sz="1800" b="1" cap="small" baseline="0">
            <a:solidFill>
              <a:schemeClr val="bg1"/>
            </a:solidFill>
          </a:endParaRPr>
        </a:p>
      </xdr:txBody>
    </xdr:sp>
    <xdr:clientData/>
  </xdr:twoCellAnchor>
  <xdr:twoCellAnchor>
    <xdr:from>
      <xdr:col>1</xdr:col>
      <xdr:colOff>366529</xdr:colOff>
      <xdr:row>9</xdr:row>
      <xdr:rowOff>149817</xdr:rowOff>
    </xdr:from>
    <xdr:to>
      <xdr:col>6</xdr:col>
      <xdr:colOff>435124</xdr:colOff>
      <xdr:row>12</xdr:row>
      <xdr:rowOff>73322</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 xmlns:adec="http://schemas.microsoft.com/office/drawing/2017/decorative" val="1"/>
            </a:ext>
          </a:extLst>
        </xdr:cNvPr>
        <xdr:cNvGrpSpPr/>
      </xdr:nvGrpSpPr>
      <xdr:grpSpPr>
        <a:xfrm>
          <a:off x="632343" y="1904189"/>
          <a:ext cx="3789990" cy="481714"/>
          <a:chOff x="2215892" y="1949450"/>
          <a:chExt cx="2756279"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2215892" y="1949450"/>
            <a:ext cx="2756279"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Ventilation Funding*    |</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8">
        <xdr:nvSpPr>
          <xdr:cNvPr id="12" name="TextBox 11">
            <a:extLst>
              <a:ext uri="{FF2B5EF4-FFF2-40B4-BE49-F238E27FC236}">
                <a16:creationId xmlns:a16="http://schemas.microsoft.com/office/drawing/2014/main" id="{18D17B81-ECA9-4587-89CF-22B12639AF5D}"/>
              </a:ext>
            </a:extLst>
          </xdr:cNvPr>
          <xdr:cNvSpPr txBox="1"/>
        </xdr:nvSpPr>
        <xdr:spPr>
          <a:xfrm>
            <a:off x="3930391" y="2321354"/>
            <a:ext cx="683891" cy="392419"/>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$40.4M</a:t>
            </a:fld>
            <a:endParaRPr lang="en-CA" sz="1400" b="1">
              <a:solidFill>
                <a:schemeClr val="tx2">
                  <a:lumMod val="50000"/>
                </a:schemeClr>
              </a:solidFill>
            </a:endParaRPr>
          </a:p>
        </xdr:txBody>
      </xdr:sp>
    </xdr:grpSp>
    <xdr:clientData/>
  </xdr:twoCellAnchor>
  <xdr:twoCellAnchor>
    <xdr:from>
      <xdr:col>1</xdr:col>
      <xdr:colOff>275167</xdr:colOff>
      <xdr:row>14</xdr:row>
      <xdr:rowOff>50800</xdr:rowOff>
    </xdr:from>
    <xdr:to>
      <xdr:col>13</xdr:col>
      <xdr:colOff>428625</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 xmlns:adec="http://schemas.microsoft.com/office/drawing/2017/decorative" val="1"/>
            </a:ext>
          </a:extLst>
        </xdr:cNvPr>
        <xdr:cNvCxnSpPr/>
      </xdr:nvCxnSpPr>
      <xdr:spPr>
        <a:xfrm flipV="1">
          <a:off x="535517" y="2698750"/>
          <a:ext cx="9145058"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425524</xdr:colOff>
      <xdr:row>14</xdr:row>
      <xdr:rowOff>164066</xdr:rowOff>
    </xdr:from>
    <xdr:to>
      <xdr:col>6</xdr:col>
      <xdr:colOff>734163</xdr:colOff>
      <xdr:row>17</xdr:row>
      <xdr:rowOff>65643</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 xmlns:adec="http://schemas.microsoft.com/office/drawing/2017/decorative" val="1"/>
            </a:ext>
          </a:extLst>
        </xdr:cNvPr>
        <xdr:cNvGrpSpPr/>
      </xdr:nvGrpSpPr>
      <xdr:grpSpPr>
        <a:xfrm>
          <a:off x="691338" y="2848787"/>
          <a:ext cx="4030034" cy="459786"/>
          <a:chOff x="-129072" y="-203481"/>
          <a:chExt cx="5101715" cy="386609"/>
        </a:xfrm>
      </xdr:grpSpPr>
      <xdr:sp macro="" textlink="'4. Board Level Worksheet'!$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250</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84069" y="-156597"/>
            <a:ext cx="3888574"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Ventilation projects completed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wide investments</a:t>
          </a:r>
          <a:endParaRPr lang="en-CA" sz="1100">
            <a:effectLst/>
            <a:ea typeface="Calibri" panose="020F0502020204030204" pitchFamily="34" charset="0"/>
            <a:cs typeface="Times New Roman" panose="02020603050405020304" pitchFamily="18" charset="0"/>
          </a:endParaRPr>
        </a:p>
      </xdr:txBody>
    </xdr:sp>
    <xdr:clientData/>
  </xdr:twoCellAnchor>
  <xdr:twoCellAnchor>
    <xdr:from>
      <xdr:col>7</xdr:col>
      <xdr:colOff>565705</xdr:colOff>
      <xdr:row>14</xdr:row>
      <xdr:rowOff>169862</xdr:rowOff>
    </xdr:from>
    <xdr:to>
      <xdr:col>13</xdr:col>
      <xdr:colOff>554035</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 xmlns:adec="http://schemas.microsoft.com/office/drawing/2017/decorative" val="1"/>
            </a:ext>
          </a:extLst>
        </xdr:cNvPr>
        <xdr:cNvGrpSpPr/>
      </xdr:nvGrpSpPr>
      <xdr:grpSpPr>
        <a:xfrm>
          <a:off x="5297193" y="2854583"/>
          <a:ext cx="4454005" cy="436709"/>
          <a:chOff x="5652364" y="4097454"/>
          <a:chExt cx="4121056"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77147"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Ventilation projects in progress / planned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25</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487104</xdr:colOff>
      <xdr:row>9</xdr:row>
      <xdr:rowOff>87199</xdr:rowOff>
    </xdr:from>
    <xdr:to>
      <xdr:col>4</xdr:col>
      <xdr:colOff>210436</xdr:colOff>
      <xdr:row>10</xdr:row>
      <xdr:rowOff>55378</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741842" y="1870368"/>
          <a:ext cx="1883071" cy="156463"/>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2020-21 to 2023-24</a:t>
          </a:r>
          <a:endParaRPr lang="en-CA" sz="1050" b="1">
            <a:solidFill>
              <a:schemeClr val="bg1"/>
            </a:solidFill>
          </a:endParaRP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Note: *This</a:t>
          </a:r>
          <a:r>
            <a:rPr lang="en-US" sz="1050" b="0" baseline="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 includes spending from dedicated ventilation programs, federal-provincial funding, provincial renewal funding and supplemental funding from other board sources.</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Board Level Worksheet'!$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143</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Schools</a:t>
          </a:r>
          <a:r>
            <a:rPr lang="en-US" sz="1200" b="1" baseline="0">
              <a:solidFill>
                <a:schemeClr val="tx1"/>
              </a:solidFill>
              <a:effectLst/>
              <a:latin typeface="Calibri" panose="020F0502020204030204" pitchFamily="34" charset="0"/>
              <a:ea typeface="Century Gothic" panose="020B0502020202020204" pitchFamily="34" charset="0"/>
              <a:cs typeface="Calibri" panose="020F0502020204030204" pitchFamily="34" charset="0"/>
            </a:rPr>
            <a:t> receiving an investment, </a:t>
          </a:r>
          <a:r>
            <a:rPr lang="en-US" sz="1200" b="1" baseline="0">
              <a:effectLst/>
              <a:latin typeface="+mn-lt"/>
              <a:ea typeface="+mn-ea"/>
              <a:cs typeface="+mn-cs"/>
            </a:rPr>
            <a:t>which is  </a:t>
          </a:r>
          <a:r>
            <a:rPr lang="en-US" sz="1200" b="1" baseline="0">
              <a:solidFill>
                <a:srgbClr val="FF0000"/>
              </a:solidFill>
              <a:effectLst/>
              <a:latin typeface="+mn-lt"/>
              <a:ea typeface="+mn-ea"/>
              <a:cs typeface="+mn-cs"/>
            </a:rPr>
            <a:t>  </a:t>
          </a:r>
          <a:r>
            <a:rPr lang="en-US" sz="1200" b="1" baseline="0">
              <a:effectLst/>
              <a:latin typeface="+mn-lt"/>
              <a:ea typeface="+mn-ea"/>
              <a:cs typeface="+mn-cs"/>
            </a:rPr>
            <a:t>       of total schools in the board.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560896</xdr:colOff>
      <xdr:row>17</xdr:row>
      <xdr:rowOff>165625</xdr:rowOff>
    </xdr:from>
    <xdr:to>
      <xdr:col>13</xdr:col>
      <xdr:colOff>428625</xdr:colOff>
      <xdr:row>20</xdr:row>
      <xdr:rowOff>60731</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 xmlns:adec="http://schemas.microsoft.com/office/drawing/2017/decorative" val="1"/>
            </a:ext>
          </a:extLst>
        </xdr:cNvPr>
        <xdr:cNvGrpSpPr/>
      </xdr:nvGrpSpPr>
      <xdr:grpSpPr>
        <a:xfrm>
          <a:off x="5292384" y="3408555"/>
          <a:ext cx="4333404" cy="453316"/>
          <a:chOff x="5672081" y="3782523"/>
          <a:chExt cx="401402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73731"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Schools </a:t>
            </a:r>
            <a:r>
              <a:rPr lang="en-US" sz="1200" b="1" baseline="0">
                <a:effectLst/>
                <a:latin typeface="Calibri" panose="020F0502020204030204" pitchFamily="34" charset="0"/>
                <a:ea typeface="Century Gothic" panose="020B0502020202020204" pitchFamily="34" charset="0"/>
                <a:cs typeface="Calibri" panose="020F0502020204030204" pitchFamily="34" charset="0"/>
              </a:rPr>
              <a:t>to receive an investment</a:t>
            </a:r>
            <a:r>
              <a:rPr lang="en-US" sz="1200" b="1" baseline="0">
                <a:effectLst/>
                <a:latin typeface="+mn-lt"/>
                <a:ea typeface="+mn-ea"/>
                <a:cs typeface="+mn-cs"/>
              </a:rPr>
              <a:t>, which is </a:t>
            </a:r>
          </a:p>
          <a:p>
            <a:pPr>
              <a:lnSpc>
                <a:spcPct val="107000"/>
              </a:lnSpc>
              <a:spcAft>
                <a:spcPts val="0"/>
              </a:spcAft>
            </a:pPr>
            <a:r>
              <a:rPr lang="en-US" sz="1200" b="1" baseline="0">
                <a:effectLst/>
                <a:latin typeface="+mn-lt"/>
                <a:ea typeface="+mn-ea"/>
                <a:cs typeface="+mn-cs"/>
              </a:rPr>
              <a:t>of total schools in the board.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25</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623457" y="4903111"/>
          <a:ext cx="6829431" cy="595939"/>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sTANDALONE HEPA FILTER UNITs dEPLOYED          |  </a:t>
            </a:r>
            <a:endParaRPr lang="en-CA" sz="1100">
              <a:effectLst/>
              <a:ea typeface="Calibri" panose="020F0502020204030204" pitchFamily="34" charset="0"/>
              <a:cs typeface="Times New Roman" panose="02020603050405020304" pitchFamily="18" charset="0"/>
            </a:endParaRPr>
          </a:p>
        </xdr:txBody>
      </xdr:sp>
      <xdr:sp macro="" textlink="'4. Board Level Worksheet'!$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EFE2284-821D-4DAE-847E-22425199555D}" type="TxLink">
              <a:rPr lang="en-US" sz="1400" b="1" i="0" u="none" strike="noStrike">
                <a:solidFill>
                  <a:schemeClr val="bg1"/>
                </a:solidFill>
                <a:latin typeface="Calibri"/>
                <a:cs typeface="Calibri"/>
              </a:rPr>
              <a:pPr algn="ctr"/>
              <a:t>3759</a:t>
            </a:fld>
            <a:endParaRPr lang="en-CA" sz="1400" b="1">
              <a:solidFill>
                <a:schemeClr val="bg1"/>
              </a:solidFill>
            </a:endParaRPr>
          </a:p>
        </xdr:txBody>
      </xdr:sp>
    </xdr:grpSp>
    <xdr:clientData/>
  </xdr:twoCellAnchor>
  <xdr:twoCellAnchor>
    <xdr:from>
      <xdr:col>6</xdr:col>
      <xdr:colOff>329161</xdr:colOff>
      <xdr:row>17</xdr:row>
      <xdr:rowOff>170830</xdr:rowOff>
    </xdr:from>
    <xdr:to>
      <xdr:col>7</xdr:col>
      <xdr:colOff>140173</xdr:colOff>
      <xdr:row>19</xdr:row>
      <xdr:rowOff>39872</xdr:rowOff>
    </xdr:to>
    <xdr:sp macro="" textlink="'4. Board Level Worksheet'!C23">
      <xdr:nvSpPr>
        <xdr:cNvPr id="16" name="TextBox 15">
          <a:extLst>
            <a:ext uri="{FF2B5EF4-FFF2-40B4-BE49-F238E27FC236}">
              <a16:creationId xmlns:a16="http://schemas.microsoft.com/office/drawing/2014/main" id="{E19BD255-E77F-4690-8F15-6DAFB13775CD}"/>
            </a:ext>
          </a:extLst>
        </xdr:cNvPr>
        <xdr:cNvSpPr txBox="1"/>
      </xdr:nvSpPr>
      <xdr:spPr>
        <a:xfrm>
          <a:off x="4305295" y="3294144"/>
          <a:ext cx="553076" cy="223461"/>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100%</a:t>
          </a:fld>
          <a:endParaRPr lang="en-CA" sz="1200" b="1">
            <a:solidFill>
              <a:schemeClr val="tx1"/>
            </a:solidFill>
          </a:endParaRPr>
        </a:p>
      </xdr:txBody>
    </xdr:sp>
    <xdr:clientData/>
  </xdr:twoCellAnchor>
  <xdr:twoCellAnchor>
    <xdr:from>
      <xdr:col>12</xdr:col>
      <xdr:colOff>499257</xdr:colOff>
      <xdr:row>17</xdr:row>
      <xdr:rowOff>143200</xdr:rowOff>
    </xdr:from>
    <xdr:to>
      <xdr:col>13</xdr:col>
      <xdr:colOff>465794</xdr:colOff>
      <xdr:row>19</xdr:row>
      <xdr:rowOff>57282</xdr:rowOff>
    </xdr:to>
    <xdr:sp macro="" textlink="'4. Board Level Worksheet'!C26">
      <xdr:nvSpPr>
        <xdr:cNvPr id="20" name="TextBox 19">
          <a:extLst>
            <a:ext uri="{FF2B5EF4-FFF2-40B4-BE49-F238E27FC236}">
              <a16:creationId xmlns:a16="http://schemas.microsoft.com/office/drawing/2014/main" id="{496EC206-8844-46C9-B9AC-B1A87FCBBC74}"/>
            </a:ext>
          </a:extLst>
        </xdr:cNvPr>
        <xdr:cNvSpPr txBox="1"/>
      </xdr:nvSpPr>
      <xdr:spPr>
        <a:xfrm>
          <a:off x="8927774" y="3266514"/>
          <a:ext cx="708601" cy="268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17%</a:t>
          </a:fld>
          <a:endParaRPr lang="en-CA" sz="1200" b="1">
            <a:solidFill>
              <a:schemeClr val="tx1"/>
            </a:solidFill>
          </a:endParaRPr>
        </a:p>
      </xdr:txBody>
    </xdr:sp>
    <xdr:clientData/>
  </xdr:twoCellAnchor>
  <xdr:twoCellAnchor>
    <xdr:from>
      <xdr:col>7</xdr:col>
      <xdr:colOff>566410</xdr:colOff>
      <xdr:row>9</xdr:row>
      <xdr:rowOff>145017</xdr:rowOff>
    </xdr:from>
    <xdr:to>
      <xdr:col>13</xdr:col>
      <xdr:colOff>114309</xdr:colOff>
      <xdr:row>12</xdr:row>
      <xdr:rowOff>84397</xdr:rowOff>
    </xdr:to>
    <xdr:grpSp>
      <xdr:nvGrpSpPr>
        <xdr:cNvPr id="32" name="Group 31">
          <a:extLst>
            <a:ext uri="{FF2B5EF4-FFF2-40B4-BE49-F238E27FC236}">
              <a16:creationId xmlns:a16="http://schemas.microsoft.com/office/drawing/2014/main" id="{2C9CE2B0-3BF8-4ADC-AFC9-4A8E80A4B37F}"/>
            </a:ext>
            <a:ext uri="{C183D7F6-B498-43B3-948B-1728B52AA6E4}">
              <adec:decorative xmlns="" xmlns:adec="http://schemas.microsoft.com/office/drawing/2017/decorative" val="1"/>
            </a:ext>
          </a:extLst>
        </xdr:cNvPr>
        <xdr:cNvGrpSpPr/>
      </xdr:nvGrpSpPr>
      <xdr:grpSpPr>
        <a:xfrm>
          <a:off x="5297898" y="1899389"/>
          <a:ext cx="4013574" cy="497589"/>
          <a:chOff x="2226119" y="1949450"/>
          <a:chExt cx="2746048" cy="1083945"/>
        </a:xfrm>
      </xdr:grpSpPr>
      <xdr:sp macro="" textlink="">
        <xdr:nvSpPr>
          <xdr:cNvPr id="33" name="Text Box 2">
            <a:extLst>
              <a:ext uri="{FF2B5EF4-FFF2-40B4-BE49-F238E27FC236}">
                <a16:creationId xmlns:a16="http://schemas.microsoft.com/office/drawing/2014/main" id="{1EC95B8C-19DC-44A0-9997-1F7EC3E2F24E}"/>
              </a:ext>
            </a:extLst>
          </xdr:cNvPr>
          <xdr:cNvSpPr txBox="1">
            <a:spLocks noChangeArrowheads="1"/>
          </xdr:cNvSpPr>
        </xdr:nvSpPr>
        <xdr:spPr bwMode="auto">
          <a:xfrm>
            <a:off x="2226119" y="1949450"/>
            <a:ext cx="2746048" cy="1083945"/>
          </a:xfrm>
          <a:prstGeom prst="rect">
            <a:avLst/>
          </a:prstGeom>
          <a:solidFill>
            <a:schemeClr val="accent6">
              <a:lumMod val="40000"/>
              <a:lumOff val="6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Planned Ventilation</a:t>
            </a:r>
            <a:r>
              <a:rPr lang="en-CA" sz="1400" b="1" baseline="0">
                <a:solidFill>
                  <a:schemeClr val="tx2">
                    <a:lumMod val="50000"/>
                  </a:schemeClr>
                </a:solidFill>
                <a:effectLst/>
                <a:latin typeface="+mn-lt"/>
                <a:ea typeface="+mn-ea"/>
                <a:cs typeface="+mn-cs"/>
              </a:rPr>
              <a:t> Projects </a:t>
            </a:r>
            <a:r>
              <a:rPr lang="en-CA" sz="1400" b="1">
                <a:solidFill>
                  <a:schemeClr val="tx2">
                    <a:lumMod val="50000"/>
                  </a:schemeClr>
                </a:solidFill>
                <a:effectLst/>
                <a:latin typeface="+mn-lt"/>
                <a:ea typeface="+mn-ea"/>
                <a:cs typeface="+mn-cs"/>
              </a:rPr>
              <a:t>|</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9">
        <xdr:nvSpPr>
          <xdr:cNvPr id="40" name="TextBox 39">
            <a:extLst>
              <a:ext uri="{FF2B5EF4-FFF2-40B4-BE49-F238E27FC236}">
                <a16:creationId xmlns:a16="http://schemas.microsoft.com/office/drawing/2014/main" id="{0C57F5A4-F2B0-4F94-9BB6-7E7DF77672AB}"/>
              </a:ext>
            </a:extLst>
          </xdr:cNvPr>
          <xdr:cNvSpPr txBox="1"/>
        </xdr:nvSpPr>
        <xdr:spPr>
          <a:xfrm>
            <a:off x="3934255" y="2321355"/>
            <a:ext cx="681353" cy="392419"/>
          </a:xfrm>
          <a:prstGeom prst="rect">
            <a:avLst/>
          </a:prstGeom>
          <a:solidFill>
            <a:schemeClr val="accent6">
              <a:lumMod val="40000"/>
              <a:lumOff val="6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7F1A5D1-AB20-491A-9026-14FBC408B6B4}" type="TxLink">
              <a:rPr lang="en-US" sz="1400" b="1" i="0" u="none" strike="noStrike">
                <a:solidFill>
                  <a:schemeClr val="tx1"/>
                </a:solidFill>
                <a:latin typeface="Calibri"/>
                <a:cs typeface="Calibri"/>
              </a:rPr>
              <a:pPr algn="ctr"/>
              <a:t>$11.7M</a:t>
            </a:fld>
            <a:endParaRPr lang="en-CA" sz="1400" b="1">
              <a:solidFill>
                <a:schemeClr val="tx1"/>
              </a:solidFill>
            </a:endParaRPr>
          </a:p>
        </xdr:txBody>
      </xdr:sp>
    </xdr:grpSp>
    <xdr:clientData/>
  </xdr:twoCellAnchor>
  <xdr:twoCellAnchor>
    <xdr:from>
      <xdr:col>7</xdr:col>
      <xdr:colOff>648583</xdr:colOff>
      <xdr:row>9</xdr:row>
      <xdr:rowOff>73835</xdr:rowOff>
    </xdr:from>
    <xdr:to>
      <xdr:col>9</xdr:col>
      <xdr:colOff>553334</xdr:colOff>
      <xdr:row>10</xdr:row>
      <xdr:rowOff>77009</xdr:rowOff>
    </xdr:to>
    <xdr:sp macro="" textlink="">
      <xdr:nvSpPr>
        <xdr:cNvPr id="44" name="TextBox 43">
          <a:extLst>
            <a:ext uri="{FF2B5EF4-FFF2-40B4-BE49-F238E27FC236}">
              <a16:creationId xmlns:a16="http://schemas.microsoft.com/office/drawing/2014/main" id="{1C864D6B-9F7B-4066-9CD7-816DEF4946DD}"/>
            </a:ext>
          </a:extLst>
        </xdr:cNvPr>
        <xdr:cNvSpPr txBox="1"/>
      </xdr:nvSpPr>
      <xdr:spPr>
        <a:xfrm>
          <a:off x="5433234" y="1790550"/>
          <a:ext cx="1411030" cy="180383"/>
        </a:xfrm>
        <a:prstGeom prst="rect">
          <a:avLst/>
        </a:prstGeom>
        <a:solidFill>
          <a:schemeClr val="accent6">
            <a:lumMod val="75000"/>
          </a:schemeClr>
        </a:solidFill>
        <a:ln w="952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24-25</a:t>
          </a:r>
          <a:endParaRPr lang="en-CA" sz="105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68580</xdr:colOff>
      <xdr:row>0</xdr:row>
      <xdr:rowOff>57149</xdr:rowOff>
    </xdr:from>
    <xdr:to>
      <xdr:col>6</xdr:col>
      <xdr:colOff>120015</xdr:colOff>
      <xdr:row>15</xdr:row>
      <xdr:rowOff>114299</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 xmlns:adec="http://schemas.microsoft.com/office/drawing/2017/decorative" val="1"/>
            </a:ext>
          </a:extLst>
        </xdr:cNvPr>
        <xdr:cNvSpPr/>
      </xdr:nvSpPr>
      <xdr:spPr>
        <a:xfrm>
          <a:off x="68580" y="57149"/>
          <a:ext cx="7919085" cy="3838575"/>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669714</xdr:colOff>
      <xdr:row>1</xdr:row>
      <xdr:rowOff>631614</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School Board Ventilation Profile</a:t>
          </a:r>
        </a:p>
      </xdr:txBody>
    </xdr:sp>
    <xdr:clientData/>
  </xdr:twoCellAnchor>
  <xdr:twoCellAnchor>
    <xdr:from>
      <xdr:col>2</xdr:col>
      <xdr:colOff>514350</xdr:colOff>
      <xdr:row>1</xdr:row>
      <xdr:rowOff>40005</xdr:rowOff>
    </xdr:from>
    <xdr:to>
      <xdr:col>4</xdr:col>
      <xdr:colOff>1060450</xdr:colOff>
      <xdr:row>1</xdr:row>
      <xdr:rowOff>408305</xdr:rowOff>
    </xdr:to>
    <xdr:sp macro="" textlink="'4. Board Level Worksheet'!$C$5">
      <xdr:nvSpPr>
        <xdr:cNvPr id="5" name="TextBox 4">
          <a:extLst>
            <a:ext uri="{FF2B5EF4-FFF2-40B4-BE49-F238E27FC236}">
              <a16:creationId xmlns:a16="http://schemas.microsoft.com/office/drawing/2014/main" id="{01FCED3A-EF20-470A-96E3-7260A16DB071}"/>
            </a:ext>
          </a:extLst>
        </xdr:cNvPr>
        <xdr:cNvSpPr txBox="1"/>
      </xdr:nvSpPr>
      <xdr:spPr>
        <a:xfrm>
          <a:off x="1905000" y="238125"/>
          <a:ext cx="430276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Ottawa-Carleton District School Board</a:t>
          </a:fld>
          <a:endParaRPr lang="en-CA" sz="1800" b="1" cap="small" baseline="0">
            <a:solidFill>
              <a:schemeClr val="bg1"/>
            </a:solidFill>
          </a:endParaRPr>
        </a:p>
      </xdr:txBody>
    </xdr:sp>
    <xdr:clientData/>
  </xdr:twoCellAnchor>
  <xdr:twoCellAnchor>
    <xdr:from>
      <xdr:col>2</xdr:col>
      <xdr:colOff>876299</xdr:colOff>
      <xdr:row>2</xdr:row>
      <xdr:rowOff>133350</xdr:rowOff>
    </xdr:from>
    <xdr:to>
      <xdr:col>3</xdr:col>
      <xdr:colOff>1504949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162174" y="990600"/>
          <a:ext cx="1666875"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Select your school here</a:t>
          </a:r>
        </a:p>
      </xdr:txBody>
    </xdr:sp>
    <xdr:clientData/>
  </xdr:twoCellAnchor>
</xdr:wsDr>
</file>

<file path=xl/tables/table1.xml><?xml version="1.0" encoding="utf-8"?>
<table xmlns="http://schemas.openxmlformats.org/spreadsheetml/2006/main" id="1" name="Table1" displayName="Table1" ref="A5:J148" totalsRowShown="0" headerRowDxfId="12" dataDxfId="11">
  <autoFilter ref="A5:J148"/>
  <tableColumns count="10">
    <tableColumn id="1" name="Name of School Facility"/>
    <tableColumn id="2" name="Building ID"/>
    <tableColumn id="3" name="Type of School Facility Ventilation" dataDxfId="10"/>
    <tableColumn id="4" name="Ventilation assessed " dataDxfId="9"/>
    <tableColumn id="6" name="Higher grade filters installed" dataDxfId="8"/>
    <tableColumn id="7" name="Increased frequency of filter changes" dataDxfId="7"/>
    <tableColumn id="8" name="Increased fresh air intake (windows and/or mechanical ventilation systems)" dataDxfId="6"/>
    <tableColumn id="10" name="HEPA units deployed in portables, as needed " dataDxfId="5"/>
    <tableColumn id="11" name="Standalone HEPA filter units in place" dataDxfId="4"/>
    <tableColumn id="12" name="Board ID" dataDxfId="3"/>
  </tableColumns>
  <tableStyleInfo name="TableStyleMedium2" showFirstColumn="0" showLastColumn="0" showRowStripes="0" showColumnStripes="0"/>
</table>
</file>

<file path=xl/tables/table2.xml><?xml version="1.0" encoding="utf-8"?>
<table xmlns="http://schemas.openxmlformats.org/spreadsheetml/2006/main" id="3" name="HVAC_Type" displayName="HVAC_Type" ref="AH2:AH5" totalsRowShown="0" headerRowDxfId="2" dataDxfId="1">
  <autoFilter ref="AH2:AH5"/>
  <tableColumns count="1">
    <tableColumn id="1" name="HVAC System Type" dataDxfId="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pageSetUpPr fitToPage="1"/>
  </sheetPr>
  <dimension ref="A1:K15"/>
  <sheetViews>
    <sheetView topLeftCell="A4" zoomScaleNormal="100" workbookViewId="0">
      <selection activeCell="F38" sqref="F38"/>
    </sheetView>
  </sheetViews>
  <sheetFormatPr defaultColWidth="8.88671875" defaultRowHeight="14.4"/>
  <cols>
    <col min="1" max="1" width="8.88671875" customWidth="1"/>
    <col min="2" max="8" width="16.88671875" customWidth="1"/>
    <col min="9" max="9" width="2" customWidth="1"/>
  </cols>
  <sheetData>
    <row r="1" spans="1:11" ht="15.6">
      <c r="A1" s="43" t="s">
        <v>53</v>
      </c>
    </row>
    <row r="2" spans="1:11" ht="60.75" customHeight="1">
      <c r="B2" s="147"/>
      <c r="C2" s="147"/>
      <c r="D2" s="147"/>
      <c r="E2" s="147"/>
      <c r="F2" s="147"/>
      <c r="G2" s="147"/>
      <c r="H2" s="147"/>
    </row>
    <row r="3" spans="1:11" ht="15" customHeight="1">
      <c r="A3" s="39"/>
    </row>
    <row r="4" spans="1:11" ht="39.9" customHeight="1">
      <c r="B4" s="148" t="s">
        <v>762</v>
      </c>
      <c r="C4" s="148"/>
      <c r="D4" s="148"/>
      <c r="E4" s="148"/>
      <c r="F4" s="148"/>
      <c r="G4" s="148"/>
      <c r="H4" s="148"/>
      <c r="K4" s="124"/>
    </row>
    <row r="5" spans="1:11" ht="39.9" customHeight="1">
      <c r="B5" s="148"/>
      <c r="C5" s="148"/>
      <c r="D5" s="148"/>
      <c r="E5" s="148"/>
      <c r="F5" s="148"/>
      <c r="G5" s="148"/>
      <c r="H5" s="148"/>
      <c r="K5" s="124"/>
    </row>
    <row r="6" spans="1:11" ht="24.6" customHeight="1">
      <c r="K6" s="132"/>
    </row>
    <row r="7" spans="1:11" ht="45.9" customHeight="1">
      <c r="A7" s="40"/>
      <c r="B7" s="41"/>
      <c r="C7" s="149"/>
      <c r="D7" s="149"/>
      <c r="E7" s="149"/>
      <c r="F7" s="149"/>
      <c r="G7" s="149"/>
      <c r="K7" s="133"/>
    </row>
    <row r="8" spans="1:11">
      <c r="A8" s="41"/>
      <c r="B8" s="41"/>
    </row>
    <row r="9" spans="1:11">
      <c r="A9" s="41"/>
      <c r="B9" s="41"/>
    </row>
    <row r="10" spans="1:11">
      <c r="A10" s="41"/>
      <c r="B10" s="41"/>
    </row>
    <row r="11" spans="1:11">
      <c r="A11" s="40"/>
      <c r="B11" s="41"/>
    </row>
    <row r="12" spans="1:11">
      <c r="A12" s="41"/>
      <c r="B12" s="41"/>
    </row>
    <row r="13" spans="1:11">
      <c r="A13" s="41"/>
      <c r="B13" s="41"/>
    </row>
    <row r="14" spans="1:11">
      <c r="A14" s="41"/>
      <c r="B14" s="41"/>
    </row>
    <row r="15" spans="1:11">
      <c r="A15" s="41"/>
      <c r="B15" s="41"/>
    </row>
  </sheetData>
  <sheetProtection selectLockedCells="1" selectUnlockedCells="1"/>
  <mergeCells count="3">
    <mergeCell ref="B2:H2"/>
    <mergeCell ref="B4:H5"/>
    <mergeCell ref="C7:G7"/>
  </mergeCells>
  <pageMargins left="0.7" right="0.7" top="0.75" bottom="0.75" header="0.3" footer="0.3"/>
  <pageSetup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pageSetUpPr fitToPage="1"/>
  </sheetPr>
  <dimension ref="A1:R33"/>
  <sheetViews>
    <sheetView topLeftCell="B1" zoomScale="86" zoomScaleNormal="86" workbookViewId="0">
      <selection activeCell="R14" sqref="R14"/>
    </sheetView>
  </sheetViews>
  <sheetFormatPr defaultColWidth="8.109375" defaultRowHeight="14.4" zeroHeight="1"/>
  <cols>
    <col min="1" max="1" width="3.88671875" style="1" customWidth="1"/>
    <col min="2" max="13" width="10.88671875" style="1" customWidth="1"/>
    <col min="14" max="14" width="9.109375" style="1" customWidth="1"/>
    <col min="15" max="15" width="3.88671875" style="1" customWidth="1"/>
    <col min="16" max="5704" width="8.109375" style="1" customWidth="1"/>
    <col min="5705" max="16384" width="8.109375" style="1"/>
  </cols>
  <sheetData>
    <row r="1" spans="1:18" ht="15.6">
      <c r="A1" s="43" t="s">
        <v>69</v>
      </c>
      <c r="R1"/>
    </row>
    <row r="2" spans="1:18" ht="15.6">
      <c r="A2" s="42"/>
      <c r="R2"/>
    </row>
    <row r="3" spans="1:18"/>
    <row r="4" spans="1:18" ht="20.25" customHeight="1"/>
    <row r="5" spans="1:18">
      <c r="A5" s="2"/>
      <c r="B5" s="2"/>
    </row>
    <row r="6" spans="1:18">
      <c r="A6" s="2"/>
      <c r="B6" s="2"/>
    </row>
    <row r="7" spans="1:18">
      <c r="A7" s="2"/>
      <c r="B7" s="2"/>
    </row>
    <row r="8" spans="1:18">
      <c r="A8" s="2"/>
      <c r="B8" s="2"/>
    </row>
    <row r="9" spans="1:18">
      <c r="A9" s="2"/>
      <c r="B9" s="2"/>
    </row>
    <row r="10" spans="1:18">
      <c r="A10" s="2"/>
      <c r="B10" s="2"/>
      <c r="R10" s="134"/>
    </row>
    <row r="11" spans="1:18">
      <c r="A11" s="2"/>
      <c r="B11" s="2"/>
    </row>
    <row r="12" spans="1:18">
      <c r="A12" s="2"/>
      <c r="B12" s="2"/>
    </row>
    <row r="13" spans="1:18">
      <c r="A13" s="2"/>
      <c r="B13" s="2"/>
    </row>
    <row r="14" spans="1:18"/>
    <row r="15" spans="1:18"/>
    <row r="16" spans="1:18"/>
    <row r="17"/>
    <row r="18"/>
    <row r="19"/>
    <row r="20"/>
    <row r="21"/>
    <row r="22"/>
    <row r="23"/>
    <row r="24"/>
    <row r="25"/>
    <row r="26"/>
    <row r="27"/>
    <row r="28"/>
    <row r="29"/>
    <row r="30"/>
    <row r="31"/>
    <row r="32"/>
    <row r="33" spans="2:14" ht="27.75" hidden="1" customHeight="1">
      <c r="B33" s="150"/>
      <c r="C33" s="150"/>
      <c r="D33" s="150"/>
      <c r="E33" s="150"/>
      <c r="F33" s="150"/>
      <c r="G33" s="150"/>
      <c r="H33" s="150"/>
      <c r="I33" s="150"/>
      <c r="J33" s="150"/>
      <c r="K33" s="150"/>
      <c r="L33" s="150"/>
      <c r="M33" s="150"/>
      <c r="N33" s="150"/>
    </row>
  </sheetData>
  <mergeCells count="1">
    <mergeCell ref="B33:N33"/>
  </mergeCells>
  <pageMargins left="0.7" right="0.7" top="0.75" bottom="0.75" header="0.3" footer="0.3"/>
  <pageSetup scale="6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pageSetUpPr fitToPage="1"/>
  </sheetPr>
  <dimension ref="A1:L26"/>
  <sheetViews>
    <sheetView tabSelected="1" showRuler="0" showWhiteSpace="0" view="pageLayout" zoomScaleNormal="100" workbookViewId="0">
      <selection activeCell="G7" sqref="G7"/>
    </sheetView>
  </sheetViews>
  <sheetFormatPr defaultColWidth="16.109375" defaultRowHeight="14.4" zeroHeight="1"/>
  <cols>
    <col min="1" max="1" width="3.88671875" style="1" customWidth="1"/>
    <col min="2" max="3" width="15.5546875" style="1" customWidth="1"/>
    <col min="4" max="4" width="36.88671875" style="1" customWidth="1"/>
    <col min="5" max="5" width="21.44140625" style="1" customWidth="1"/>
    <col min="6" max="7" width="16.109375" style="1"/>
    <col min="8" max="8" width="16.109375" style="2" customWidth="1"/>
    <col min="9" max="9" width="5" style="2" hidden="1" customWidth="1"/>
    <col min="10" max="10" width="16.109375" style="2" customWidth="1"/>
    <col min="11" max="16384" width="16.109375" style="1"/>
  </cols>
  <sheetData>
    <row r="1" spans="1:12" ht="15.6">
      <c r="A1" s="145" t="s">
        <v>70</v>
      </c>
      <c r="H1"/>
    </row>
    <row r="2" spans="1:12" s="2" customFormat="1" ht="53.25" customHeight="1">
      <c r="A2" s="42"/>
      <c r="B2" s="151"/>
      <c r="C2" s="151"/>
      <c r="D2" s="151"/>
      <c r="E2" s="151"/>
      <c r="F2" s="151"/>
      <c r="H2"/>
    </row>
    <row r="3" spans="1:12" s="2" customFormat="1" ht="12.9" customHeight="1">
      <c r="A3" s="1"/>
      <c r="B3" s="1"/>
      <c r="C3" s="1"/>
      <c r="D3" s="1"/>
      <c r="E3" s="1"/>
      <c r="F3" s="1"/>
    </row>
    <row r="4" spans="1:12" s="2" customFormat="1" ht="12.9" customHeight="1">
      <c r="A4" s="1"/>
      <c r="B4" s="1"/>
      <c r="C4" s="1"/>
      <c r="D4" s="1"/>
      <c r="E4" s="1"/>
      <c r="F4" s="1"/>
    </row>
    <row r="5" spans="1:12" s="2" customFormat="1" ht="24.9" customHeight="1">
      <c r="A5" s="1"/>
      <c r="B5" s="152" t="s">
        <v>1</v>
      </c>
      <c r="C5" s="153"/>
      <c r="D5" s="66" t="s">
        <v>335</v>
      </c>
      <c r="E5" s="3"/>
      <c r="F5" s="4"/>
      <c r="H5" s="11"/>
    </row>
    <row r="6" spans="1:12" s="2" customFormat="1" ht="6.75" customHeight="1">
      <c r="A6" s="1"/>
      <c r="B6" s="1"/>
      <c r="C6" s="1"/>
      <c r="D6" s="1"/>
      <c r="E6" s="1"/>
      <c r="F6" s="1"/>
    </row>
    <row r="7" spans="1:12" s="2" customFormat="1" ht="24.9" customHeight="1">
      <c r="A7" s="1"/>
      <c r="B7" s="6" t="s">
        <v>72</v>
      </c>
      <c r="C7" s="7"/>
      <c r="D7" s="5" t="str">
        <f>INDEX(Table1[Type of School Facility Ventilation],MATCH('3. School Dashboard'!D5,Table1[Name of School Facility],0),1)</f>
        <v>Mechanical Ventilation</v>
      </c>
      <c r="E7" s="16"/>
      <c r="F7" s="9"/>
    </row>
    <row r="8" spans="1:12" s="2" customFormat="1" ht="12.75" customHeight="1">
      <c r="A8" s="1"/>
      <c r="B8" s="1"/>
      <c r="C8" s="1"/>
      <c r="D8" s="1"/>
      <c r="E8" s="1"/>
      <c r="F8" s="1"/>
    </row>
    <row r="9" spans="1:12" s="2" customFormat="1" ht="27" customHeight="1">
      <c r="A9" s="1"/>
      <c r="B9" s="152" t="s">
        <v>75</v>
      </c>
      <c r="C9" s="153"/>
      <c r="D9" s="153"/>
      <c r="E9" s="153"/>
      <c r="F9" s="154"/>
    </row>
    <row r="10" spans="1:12" s="2" customFormat="1" ht="18" customHeight="1">
      <c r="A10" s="1"/>
      <c r="B10" s="155" t="s">
        <v>67</v>
      </c>
      <c r="C10" s="156"/>
      <c r="D10" s="156"/>
      <c r="E10" s="33" t="str">
        <f>IF(AND(I10="NA", $D$7="Non-Mechanical Ventilation (Natural Ventilation / Exhaust Only)"),"Not Applicable", "")</f>
        <v/>
      </c>
      <c r="F10" s="8">
        <f>IF(I10="NA",-1,IF(I10="Yes",1,0))</f>
        <v>1</v>
      </c>
      <c r="I10" s="32" t="str">
        <f>INDEX(Table1[[Ventilation assessed ]],MATCH('3. School Dashboard'!$D$5,Table1[Name of School Facility],0))</f>
        <v>Yes</v>
      </c>
    </row>
    <row r="11" spans="1:12" s="2" customFormat="1" ht="18" customHeight="1">
      <c r="A11" s="1"/>
      <c r="B11" s="159" t="s">
        <v>7</v>
      </c>
      <c r="C11" s="160"/>
      <c r="D11" s="160"/>
      <c r="E11" s="33" t="str">
        <f>IF(AND(I11="NA", $D$7="Non-Mechanical Ventilation (Natural Ventilation / Exhaust Only)"),"Not Applicable", "")</f>
        <v/>
      </c>
      <c r="F11" s="8">
        <f>IF(I11="NA",-1,IF(I11="Yes",1,0))</f>
        <v>1</v>
      </c>
      <c r="H11" s="136"/>
      <c r="I11" s="32" t="str">
        <f>INDEX(Table1[Higher grade filters installed],MATCH('3. School Dashboard'!$D$5,Table1[Name of School Facility],0))</f>
        <v>Yes</v>
      </c>
      <c r="J11" s="136"/>
      <c r="L11" s="128"/>
    </row>
    <row r="12" spans="1:12" s="2" customFormat="1" ht="18" customHeight="1">
      <c r="A12" s="1"/>
      <c r="B12" s="159" t="s">
        <v>73</v>
      </c>
      <c r="C12" s="160"/>
      <c r="D12" s="160"/>
      <c r="E12" s="33" t="str">
        <f>IF(AND(I12="NA", $D$7="Non-Mechanical Ventilation (Natural Ventilation / Exhaust Only)"),"Not Applicable", "")</f>
        <v/>
      </c>
      <c r="F12" s="8">
        <f>IF(I12="NA",-1,IF(I12="Yes",1,0))</f>
        <v>1</v>
      </c>
      <c r="I12" s="32" t="str">
        <f>INDEX(Table1[Increased frequency of filter changes],MATCH('3. School Dashboard'!$D$5,Table1[Name of School Facility],0))</f>
        <v>Yes</v>
      </c>
    </row>
    <row r="13" spans="1:12" s="2" customFormat="1" ht="18" customHeight="1">
      <c r="A13" s="1"/>
      <c r="B13" s="159" t="s">
        <v>74</v>
      </c>
      <c r="C13" s="160"/>
      <c r="D13" s="160"/>
      <c r="E13" s="33" t="str">
        <f>IF(AND(I13="NA", $D$7="Non-Mechanical Ventilation (Natural Ventilation / Exhaust Only)"),"Not Applicable", "")</f>
        <v/>
      </c>
      <c r="F13" s="8">
        <f>IF(I13="NA",-1,IF(I13="Yes",1,0))</f>
        <v>1</v>
      </c>
      <c r="I13" s="32" t="str">
        <f>INDEX(Table1[Increased fresh air intake (windows and/or mechanical ventilation systems)],MATCH('3. School Dashboard'!$D$5,Table1[Name of School Facility],0))</f>
        <v>Yes</v>
      </c>
    </row>
    <row r="14" spans="1:12" ht="18" customHeight="1">
      <c r="B14" s="159" t="s">
        <v>78</v>
      </c>
      <c r="C14" s="160"/>
      <c r="D14" s="160"/>
      <c r="E14" s="33" t="str">
        <f>IF(I14="NA", "Not Applicable", "")</f>
        <v>Not Applicable</v>
      </c>
      <c r="F14" s="52">
        <f>IF(I14="NA",-1,IF(I14="Yes",1,0))</f>
        <v>-1</v>
      </c>
      <c r="G14" s="10"/>
      <c r="I14" s="32" t="str">
        <f>INDEX(Table1[HEPA units deployed in portables, as needed ],MATCH('3. School Dashboard'!$D$5,Table1[Name of School Facility],0))</f>
        <v>NA</v>
      </c>
    </row>
    <row r="15" spans="1:12" s="128" customFormat="1" ht="18" customHeight="1">
      <c r="B15" s="157" t="s">
        <v>8</v>
      </c>
      <c r="C15" s="158"/>
      <c r="D15" s="158"/>
      <c r="E15" s="158"/>
      <c r="F15" s="53">
        <f>INDEX(Table1[Standalone HEPA filter units in place],MATCH('3. School Dashboard'!$D$5,Table1[Name of School Facility],0))</f>
        <v>36</v>
      </c>
      <c r="G15" s="129"/>
      <c r="I15" s="130"/>
    </row>
    <row r="16" spans="1:12" s="128" customFormat="1" ht="25.65" customHeight="1">
      <c r="B16" s="57" t="s">
        <v>76</v>
      </c>
      <c r="G16" s="131"/>
      <c r="H16" s="135"/>
    </row>
    <row r="17" spans="2:2" ht="17.100000000000001" customHeight="1">
      <c r="B17" s="58" t="s">
        <v>77</v>
      </c>
    </row>
    <row r="26" spans="2:2" ht="3.9" hidden="1" customHeight="1"/>
  </sheetData>
  <sheetProtection selectLockedCells="1"/>
  <mergeCells count="9">
    <mergeCell ref="B2:F2"/>
    <mergeCell ref="B5:C5"/>
    <mergeCell ref="B9:F9"/>
    <mergeCell ref="B10:D10"/>
    <mergeCell ref="B15:E15"/>
    <mergeCell ref="B11:D11"/>
    <mergeCell ref="B12:D12"/>
    <mergeCell ref="B13:D13"/>
    <mergeCell ref="B14:D14"/>
  </mergeCells>
  <conditionalFormatting sqref="I10">
    <cfRule type="iconSet" priority="10">
      <iconSet iconSet="3Symbols2">
        <cfvo type="percent" val="0"/>
        <cfvo type="percent" val="33"/>
        <cfvo type="percent" val="67"/>
      </iconSet>
    </cfRule>
  </conditionalFormatting>
  <conditionalFormatting sqref="I11">
    <cfRule type="iconSet" priority="6">
      <iconSet iconSet="3Symbols2">
        <cfvo type="percent" val="0"/>
        <cfvo type="percent" val="33"/>
        <cfvo type="percent" val="67"/>
      </iconSet>
    </cfRule>
  </conditionalFormatting>
  <conditionalFormatting sqref="I12">
    <cfRule type="iconSet" priority="5">
      <iconSet iconSet="3Symbols2">
        <cfvo type="percent" val="0"/>
        <cfvo type="percent" val="33"/>
        <cfvo type="percent" val="67"/>
      </iconSet>
    </cfRule>
  </conditionalFormatting>
  <conditionalFormatting sqref="I13">
    <cfRule type="iconSet" priority="4">
      <iconSet iconSet="3Symbols2">
        <cfvo type="percent" val="0"/>
        <cfvo type="percent" val="33"/>
        <cfvo type="percent" val="67"/>
      </iconSet>
    </cfRule>
  </conditionalFormatting>
  <conditionalFormatting sqref="I14">
    <cfRule type="iconSet" priority="3">
      <iconSet iconSet="3Symbols2">
        <cfvo type="percent" val="0"/>
        <cfvo type="percent" val="33"/>
        <cfvo type="percent" val="67"/>
      </iconSet>
    </cfRule>
  </conditionalFormatting>
  <dataValidations count="1">
    <dataValidation type="list" allowBlank="1" showInputMessage="1" showErrorMessage="1" sqref="D5">
      <formula1>School_Name</formula1>
    </dataValidation>
  </dataValidations>
  <pageMargins left="0.7" right="0.7" top="0.75" bottom="0.75" header="0.3" footer="0.3"/>
  <pageSetup scale="47"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2"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F10:G10 G11:G15 F11:F14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pageSetUpPr fitToPage="1"/>
  </sheetPr>
  <dimension ref="A1:AI30"/>
  <sheetViews>
    <sheetView topLeftCell="A16" zoomScaleNormal="100" workbookViewId="0">
      <selection activeCell="D30" sqref="D30"/>
    </sheetView>
  </sheetViews>
  <sheetFormatPr defaultRowHeight="14.4"/>
  <cols>
    <col min="1" max="1" width="6.109375" style="26" customWidth="1"/>
    <col min="2" max="2" width="97.5546875" style="18" customWidth="1"/>
    <col min="3" max="3" width="57.88671875" customWidth="1"/>
    <col min="4" max="4" width="39" customWidth="1"/>
    <col min="5" max="23" width="12.5546875" customWidth="1"/>
    <col min="24" max="35" width="12.5546875" style="139" customWidth="1"/>
  </cols>
  <sheetData>
    <row r="1" spans="1:35" ht="18.600000000000001" thickBot="1">
      <c r="A1" s="44" t="s">
        <v>54</v>
      </c>
      <c r="B1" s="80" t="s">
        <v>38</v>
      </c>
      <c r="C1" s="81" t="s">
        <v>39</v>
      </c>
    </row>
    <row r="2" spans="1:35" ht="18.600000000000001" thickBot="1">
      <c r="A2" s="15"/>
      <c r="B2" s="83"/>
      <c r="C2" s="84"/>
      <c r="D2" s="82"/>
      <c r="F2" s="161" t="s">
        <v>92</v>
      </c>
      <c r="G2" s="162"/>
    </row>
    <row r="3" spans="1:35" ht="21">
      <c r="A3" s="19"/>
      <c r="B3" s="98" t="s">
        <v>41</v>
      </c>
      <c r="C3" s="99"/>
      <c r="D3" s="97"/>
      <c r="F3" s="62"/>
      <c r="G3" s="63" t="s">
        <v>94</v>
      </c>
    </row>
    <row r="4" spans="1:35" ht="21.6" thickBot="1">
      <c r="A4" s="15"/>
      <c r="B4" s="96"/>
      <c r="C4" s="97"/>
      <c r="D4" s="97"/>
      <c r="E4" s="122"/>
      <c r="F4" s="64"/>
      <c r="G4" s="65" t="s">
        <v>93</v>
      </c>
    </row>
    <row r="5" spans="1:35" ht="21">
      <c r="A5" s="15">
        <v>1</v>
      </c>
      <c r="B5" s="96" t="s">
        <v>9</v>
      </c>
      <c r="C5" s="100" t="s">
        <v>410</v>
      </c>
      <c r="D5" s="101" t="s">
        <v>90</v>
      </c>
      <c r="E5" s="123"/>
    </row>
    <row r="6" spans="1:35" ht="21">
      <c r="B6" s="96"/>
      <c r="C6" s="97"/>
      <c r="D6" s="97"/>
    </row>
    <row r="7" spans="1:35" ht="21">
      <c r="A7" s="15">
        <v>2</v>
      </c>
      <c r="B7" s="96" t="s">
        <v>37</v>
      </c>
      <c r="C7" s="97"/>
      <c r="D7" s="97"/>
    </row>
    <row r="8" spans="1:35" ht="147">
      <c r="A8" s="35">
        <v>2.1</v>
      </c>
      <c r="B8" s="102"/>
      <c r="C8" s="103" t="s">
        <v>777</v>
      </c>
      <c r="D8" s="101" t="s">
        <v>88</v>
      </c>
    </row>
    <row r="9" spans="1:35" ht="105">
      <c r="A9" s="38">
        <v>2.2000000000000002</v>
      </c>
      <c r="B9" s="102"/>
      <c r="C9" s="103" t="s">
        <v>776</v>
      </c>
      <c r="D9" s="101" t="s">
        <v>88</v>
      </c>
    </row>
    <row r="10" spans="1:35" ht="105">
      <c r="A10" s="38">
        <v>2.2999999999999998</v>
      </c>
      <c r="B10" s="102"/>
      <c r="C10" s="103" t="str" cm="1">
        <f t="array" ref="C10">INDEX('Board Ventilation Strate-PY'!C:C,MATCH(1,(3='Board Ventilation Strate-PY'!A:A)*('4. Board Level Worksheet'!$C$5='Board Ventilation Strate-PY'!D:D),0))</f>
        <v>With the goal of optimizing air quality, we focussed on two areas: increasing ventilation rates and increasing filtration. All schools have received upgrades dependant on the particulars at each site.</v>
      </c>
      <c r="D10" s="101" t="s">
        <v>88</v>
      </c>
    </row>
    <row r="11" spans="1:35" ht="126">
      <c r="A11" s="38">
        <v>2.4</v>
      </c>
      <c r="B11" s="102"/>
      <c r="C11" s="103" t="s">
        <v>767</v>
      </c>
      <c r="D11" s="101" t="s">
        <v>88</v>
      </c>
    </row>
    <row r="12" spans="1:35" ht="21">
      <c r="A12" s="15"/>
      <c r="B12" s="96"/>
      <c r="C12" s="97"/>
      <c r="D12" s="97"/>
    </row>
    <row r="13" spans="1:35" ht="18">
      <c r="A13" s="104"/>
      <c r="B13" s="85" t="s">
        <v>42</v>
      </c>
      <c r="C13" s="86"/>
      <c r="D13" s="82"/>
    </row>
    <row r="14" spans="1:35" ht="18">
      <c r="A14" s="105"/>
      <c r="B14" s="83"/>
      <c r="C14" s="82"/>
      <c r="D14" s="82"/>
      <c r="R14" s="34"/>
      <c r="X14" s="139" t="s">
        <v>765</v>
      </c>
      <c r="Y14" s="139" t="s">
        <v>765</v>
      </c>
      <c r="AD14" s="139" t="s">
        <v>765</v>
      </c>
      <c r="AE14" s="139" t="s">
        <v>765</v>
      </c>
    </row>
    <row r="15" spans="1:35" ht="18.600000000000001" thickBot="1">
      <c r="A15" s="106">
        <v>3</v>
      </c>
      <c r="B15" s="89" t="s">
        <v>40</v>
      </c>
      <c r="C15" s="90"/>
      <c r="D15" s="82"/>
      <c r="E15" s="167" t="s">
        <v>52</v>
      </c>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c r="AE15"/>
      <c r="AF15"/>
      <c r="AG15"/>
      <c r="AH15"/>
      <c r="AI15"/>
    </row>
    <row r="16" spans="1:35" ht="18">
      <c r="A16" s="107"/>
      <c r="B16" s="88"/>
      <c r="C16" s="82"/>
      <c r="D16" s="82"/>
      <c r="E16" s="165" t="s">
        <v>47</v>
      </c>
      <c r="F16" s="166"/>
      <c r="G16" s="166"/>
      <c r="H16" s="166"/>
      <c r="I16" s="166"/>
      <c r="J16" s="169"/>
      <c r="K16" s="163" t="s">
        <v>48</v>
      </c>
      <c r="L16" s="164"/>
      <c r="M16" s="164"/>
      <c r="N16" s="164"/>
      <c r="O16" s="164"/>
      <c r="P16" s="164"/>
      <c r="Q16" s="170"/>
      <c r="R16" s="163" t="s">
        <v>95</v>
      </c>
      <c r="S16" s="164"/>
      <c r="T16" s="164"/>
      <c r="U16" s="164"/>
      <c r="V16" s="164"/>
      <c r="W16" s="164"/>
      <c r="X16" s="165" t="s">
        <v>763</v>
      </c>
      <c r="Y16" s="166"/>
      <c r="Z16" s="166"/>
      <c r="AA16" s="166"/>
      <c r="AB16" s="166"/>
      <c r="AC16" s="166"/>
      <c r="AD16" s="165" t="s">
        <v>768</v>
      </c>
      <c r="AE16" s="166"/>
      <c r="AF16" s="166"/>
      <c r="AG16" s="166"/>
      <c r="AH16" s="166"/>
      <c r="AI16" s="166"/>
    </row>
    <row r="17" spans="1:35" ht="72">
      <c r="A17" s="107"/>
      <c r="B17" s="88"/>
      <c r="C17" s="87" t="s">
        <v>91</v>
      </c>
      <c r="D17" s="82"/>
      <c r="E17" s="36" t="s">
        <v>50</v>
      </c>
      <c r="F17" s="37" t="s">
        <v>50</v>
      </c>
      <c r="G17" s="59" t="s">
        <v>82</v>
      </c>
      <c r="H17" s="59" t="s">
        <v>84</v>
      </c>
      <c r="I17" s="59" t="s">
        <v>83</v>
      </c>
      <c r="J17" s="60" t="s">
        <v>85</v>
      </c>
      <c r="K17" s="127" t="s">
        <v>51</v>
      </c>
      <c r="L17" s="48" t="s">
        <v>49</v>
      </c>
      <c r="M17" s="48" t="s">
        <v>62</v>
      </c>
      <c r="N17" s="59" t="s">
        <v>84</v>
      </c>
      <c r="O17" s="59" t="s">
        <v>83</v>
      </c>
      <c r="P17" s="59" t="s">
        <v>82</v>
      </c>
      <c r="Q17" s="60" t="s">
        <v>85</v>
      </c>
      <c r="R17" s="48" t="s">
        <v>96</v>
      </c>
      <c r="S17" s="48" t="s">
        <v>97</v>
      </c>
      <c r="T17" s="59" t="s">
        <v>84</v>
      </c>
      <c r="U17" s="59" t="s">
        <v>83</v>
      </c>
      <c r="V17" s="59" t="s">
        <v>82</v>
      </c>
      <c r="W17" s="60" t="s">
        <v>85</v>
      </c>
      <c r="X17" s="140" t="s">
        <v>96</v>
      </c>
      <c r="Y17" s="140" t="s">
        <v>97</v>
      </c>
      <c r="Z17" s="141" t="s">
        <v>84</v>
      </c>
      <c r="AA17" s="141" t="s">
        <v>83</v>
      </c>
      <c r="AB17" s="141" t="s">
        <v>82</v>
      </c>
      <c r="AC17" s="142" t="s">
        <v>85</v>
      </c>
      <c r="AD17" s="140" t="s">
        <v>96</v>
      </c>
      <c r="AE17" s="140" t="s">
        <v>97</v>
      </c>
      <c r="AF17" s="141" t="s">
        <v>84</v>
      </c>
      <c r="AG17" s="141" t="s">
        <v>83</v>
      </c>
      <c r="AH17" s="141" t="s">
        <v>82</v>
      </c>
      <c r="AI17" s="142" t="s">
        <v>85</v>
      </c>
    </row>
    <row r="18" spans="1:35" ht="30" customHeight="1">
      <c r="A18" s="105">
        <v>3.1</v>
      </c>
      <c r="B18" s="83" t="s">
        <v>766</v>
      </c>
      <c r="C18" s="91">
        <f>SUM(E18:AC18)</f>
        <v>40.421672999999998</v>
      </c>
      <c r="D18" s="87"/>
      <c r="E18" s="70">
        <f>INDEX('Funding Tables'!Q:Q,MATCH('4. Board Level Worksheet'!$C$5,'Funding Tables'!$P:$P,0))/1000000</f>
        <v>1.6815</v>
      </c>
      <c r="F18" s="70">
        <f>INDEX('Funding Tables'!R:R,MATCH('4. Board Level Worksheet'!$C$5,'Funding Tables'!$P:$P,0))/1000000</f>
        <v>1.6815</v>
      </c>
      <c r="G18" s="146">
        <v>2.25</v>
      </c>
      <c r="H18" s="146">
        <v>0</v>
      </c>
      <c r="I18" s="146">
        <v>3.4</v>
      </c>
      <c r="J18" s="146">
        <v>0</v>
      </c>
      <c r="K18" s="70">
        <f>INDEX('Funding Tables'!S:S,MATCH('4. Board Level Worksheet'!$C$5,'Funding Tables'!$P:$P,0))/1000000</f>
        <v>1.073366</v>
      </c>
      <c r="L18" s="70">
        <f>INDEX('Funding Tables'!T:T,MATCH('4. Board Level Worksheet'!$C$5,'Funding Tables'!$P:$P,0))/1000000</f>
        <v>0.161</v>
      </c>
      <c r="M18" s="70">
        <f>INDEX('Funding Tables'!W:W,MATCH('4. Board Level Worksheet'!$C$5,'Funding Tables'!$P:$P,0))/1000000</f>
        <v>0.83614500000000003</v>
      </c>
      <c r="N18" s="146">
        <v>0</v>
      </c>
      <c r="O18" s="146">
        <v>5</v>
      </c>
      <c r="P18" s="146">
        <v>10</v>
      </c>
      <c r="Q18" s="146">
        <v>0</v>
      </c>
      <c r="R18" s="70">
        <f>INDEX('Funding Tables'!X:X,MATCH('4. Board Level Worksheet'!$C$5,'Funding Tables'!$P:$P,0))/1000000</f>
        <v>0.96861399999999998</v>
      </c>
      <c r="S18" s="70">
        <f>INDEX('Funding Tables'!Y:Y,MATCH('4. Board Level Worksheet'!$C$5,'Funding Tables'!$P:$P,0))/1000000</f>
        <v>0.73954799999999998</v>
      </c>
      <c r="T18" s="126">
        <v>0</v>
      </c>
      <c r="U18" s="126">
        <v>3.2</v>
      </c>
      <c r="V18" s="71">
        <v>3.43</v>
      </c>
      <c r="W18" s="67">
        <v>0</v>
      </c>
      <c r="X18" s="143">
        <f>INDEX('Funding Tables'!AA:AA,MATCH('4. Board Level Worksheet'!$C$5,'Funding Tables'!$P:$P,0))/1000000</f>
        <v>0</v>
      </c>
      <c r="Y18" s="143">
        <f>INDEX('Funding Tables'!AB:AB,MATCH('4. Board Level Worksheet'!$C$5,'Funding Tables'!$P:$P,0))/1000000</f>
        <v>0</v>
      </c>
      <c r="Z18" s="126">
        <v>0</v>
      </c>
      <c r="AA18" s="126">
        <v>4</v>
      </c>
      <c r="AB18" s="126">
        <v>2</v>
      </c>
      <c r="AC18" s="144">
        <v>0</v>
      </c>
      <c r="AD18" s="143">
        <f>INDEX('Funding Tables'!AG:AG,MATCH('4. Board Level Worksheet'!$C$5,'Funding Tables'!$P:$P,0))/1000000</f>
        <v>0</v>
      </c>
      <c r="AE18" s="143">
        <f>INDEX('Funding Tables'!AH:AH,MATCH('4. Board Level Worksheet'!$C$5,'Funding Tables'!$P:$P,0))/1000000</f>
        <v>0</v>
      </c>
      <c r="AF18" s="126">
        <v>0</v>
      </c>
      <c r="AG18" s="126">
        <v>11.7</v>
      </c>
      <c r="AH18" s="126">
        <v>0</v>
      </c>
      <c r="AI18" s="144">
        <v>0</v>
      </c>
    </row>
    <row r="19" spans="1:35" ht="30" customHeight="1">
      <c r="A19" s="105">
        <v>3.2</v>
      </c>
      <c r="B19" s="83" t="s">
        <v>769</v>
      </c>
      <c r="C19" s="91">
        <f>SUM(AD18:AI18)</f>
        <v>11.7</v>
      </c>
      <c r="D19" s="87"/>
    </row>
    <row r="20" spans="1:35" ht="18">
      <c r="A20" s="107"/>
      <c r="B20" s="88"/>
      <c r="C20" s="82"/>
      <c r="D20" s="82"/>
    </row>
    <row r="21" spans="1:35" ht="18">
      <c r="A21" s="105">
        <v>3.3</v>
      </c>
      <c r="B21" s="92" t="s">
        <v>770</v>
      </c>
      <c r="C21" s="93">
        <v>250</v>
      </c>
      <c r="D21" s="87" t="s">
        <v>88</v>
      </c>
    </row>
    <row r="22" spans="1:35" ht="18">
      <c r="A22" s="105">
        <v>3.4</v>
      </c>
      <c r="B22" s="92" t="s">
        <v>771</v>
      </c>
      <c r="C22" s="93">
        <v>143</v>
      </c>
      <c r="D22" s="87" t="s">
        <v>88</v>
      </c>
    </row>
    <row r="23" spans="1:35" ht="18">
      <c r="A23" s="105">
        <v>3.5</v>
      </c>
      <c r="B23" s="92" t="s">
        <v>772</v>
      </c>
      <c r="C23" s="94">
        <f>IFERROR(C22/ROWS(Table1[Name of School Facility]),"")</f>
        <v>1</v>
      </c>
      <c r="D23" s="87" t="s">
        <v>89</v>
      </c>
    </row>
    <row r="24" spans="1:35" ht="18">
      <c r="A24" s="105">
        <v>3.6</v>
      </c>
      <c r="B24" s="92" t="s">
        <v>773</v>
      </c>
      <c r="C24" s="93">
        <v>25</v>
      </c>
      <c r="D24" s="87" t="s">
        <v>88</v>
      </c>
    </row>
    <row r="25" spans="1:35" ht="18">
      <c r="A25" s="105">
        <v>3.7</v>
      </c>
      <c r="B25" s="92" t="s">
        <v>774</v>
      </c>
      <c r="C25" s="93">
        <v>25</v>
      </c>
      <c r="D25" s="87" t="s">
        <v>88</v>
      </c>
    </row>
    <row r="26" spans="1:35" ht="18">
      <c r="A26" s="105">
        <v>3.8</v>
      </c>
      <c r="B26" s="92" t="s">
        <v>775</v>
      </c>
      <c r="C26" s="94">
        <f>IFERROR(C25/ROWS(Table1[Name of School Facility]),"")</f>
        <v>0.17482517482517482</v>
      </c>
      <c r="D26" s="87" t="s">
        <v>89</v>
      </c>
    </row>
    <row r="27" spans="1:35" ht="18">
      <c r="A27" s="105"/>
      <c r="B27" s="83"/>
      <c r="C27" s="88"/>
      <c r="D27" s="87"/>
    </row>
    <row r="28" spans="1:35" ht="18">
      <c r="A28" s="106">
        <v>3.9</v>
      </c>
      <c r="B28" s="89" t="s">
        <v>86</v>
      </c>
      <c r="C28" s="95">
        <v>3759</v>
      </c>
      <c r="D28" s="87" t="s">
        <v>88</v>
      </c>
    </row>
    <row r="29" spans="1:35" ht="18">
      <c r="A29" s="107"/>
      <c r="B29" s="88"/>
      <c r="C29" s="82"/>
      <c r="D29" s="82"/>
    </row>
    <row r="30" spans="1:35" ht="18">
      <c r="B30" s="137" t="s">
        <v>764</v>
      </c>
      <c r="C30" s="138">
        <v>4553</v>
      </c>
    </row>
  </sheetData>
  <mergeCells count="7">
    <mergeCell ref="F2:G2"/>
    <mergeCell ref="R16:W16"/>
    <mergeCell ref="AD16:AI16"/>
    <mergeCell ref="X16:AC16"/>
    <mergeCell ref="E15:AC15"/>
    <mergeCell ref="E16:J16"/>
    <mergeCell ref="K16:Q16"/>
  </mergeCells>
  <phoneticPr fontId="19" type="noConversion"/>
  <dataValidations count="1">
    <dataValidation operator="lessThan" allowBlank="1" showInputMessage="1" showErrorMessage="1" sqref="E8 C8:C11"/>
  </dataValidations>
  <pageMargins left="0.7" right="0.7" top="0.75" bottom="0.75" header="0.3" footer="0.3"/>
  <pageSetup scale="2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'Funding Tables'!$C$2:$C$78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9"/>
    <pageSetUpPr fitToPage="1"/>
  </sheetPr>
  <dimension ref="A1:J148"/>
  <sheetViews>
    <sheetView topLeftCell="E124" zoomScale="110" zoomScaleNormal="110" workbookViewId="0">
      <selection activeCell="H157" sqref="H157"/>
    </sheetView>
  </sheetViews>
  <sheetFormatPr defaultRowHeight="14.4"/>
  <cols>
    <col min="1" max="1" width="26.109375" customWidth="1"/>
    <col min="2" max="2" width="13" customWidth="1"/>
    <col min="3" max="3" width="41.109375" style="21" customWidth="1"/>
    <col min="4" max="4" width="29.5546875" style="21" customWidth="1"/>
    <col min="5" max="5" width="32.5546875" style="21" customWidth="1"/>
    <col min="6" max="6" width="48.109375" style="21" customWidth="1"/>
    <col min="7" max="7" width="46.5546875" style="21" customWidth="1"/>
    <col min="8" max="8" width="41.109375" style="21" customWidth="1"/>
    <col min="9" max="9" width="33.109375" style="21" customWidth="1"/>
    <col min="10" max="10" width="10.44140625" style="21" bestFit="1" customWidth="1"/>
    <col min="13" max="13" width="29.44140625" customWidth="1"/>
    <col min="22" max="22" width="32.88671875" customWidth="1"/>
  </cols>
  <sheetData>
    <row r="1" spans="1:10" ht="15.6">
      <c r="A1" s="45" t="s">
        <v>55</v>
      </c>
    </row>
    <row r="2" spans="1:10" s="20" customFormat="1" ht="57.6">
      <c r="A2" s="61" t="s">
        <v>87</v>
      </c>
      <c r="B2" s="22"/>
      <c r="C2" s="23" t="s">
        <v>79</v>
      </c>
      <c r="D2" s="24" t="s">
        <v>45</v>
      </c>
      <c r="E2" s="24" t="s">
        <v>45</v>
      </c>
      <c r="F2" s="24" t="s">
        <v>45</v>
      </c>
      <c r="G2" s="72" t="s">
        <v>45</v>
      </c>
      <c r="H2" s="72" t="s">
        <v>45</v>
      </c>
      <c r="I2" s="72" t="s">
        <v>81</v>
      </c>
    </row>
    <row r="3" spans="1:10" ht="18.600000000000001" thickBot="1">
      <c r="G3" s="73"/>
      <c r="H3" s="73"/>
      <c r="I3" s="73"/>
      <c r="J3"/>
    </row>
    <row r="4" spans="1:10" ht="18.600000000000001" thickBot="1">
      <c r="A4" s="27" t="s">
        <v>43</v>
      </c>
      <c r="B4" s="28"/>
      <c r="C4" s="29"/>
      <c r="D4" s="30" t="s">
        <v>44</v>
      </c>
      <c r="E4" s="31"/>
      <c r="F4" s="31"/>
      <c r="G4" s="74"/>
      <c r="H4" s="74"/>
      <c r="I4" s="74"/>
      <c r="J4"/>
    </row>
    <row r="5" spans="1:10" s="25" customFormat="1" ht="36.6" thickBot="1">
      <c r="A5" s="77" t="s">
        <v>2</v>
      </c>
      <c r="B5" s="78" t="s">
        <v>3</v>
      </c>
      <c r="C5" s="78" t="s">
        <v>4</v>
      </c>
      <c r="D5" s="79" t="s">
        <v>67</v>
      </c>
      <c r="E5" s="76" t="s">
        <v>7</v>
      </c>
      <c r="F5" s="76" t="s">
        <v>73</v>
      </c>
      <c r="G5" s="75" t="s">
        <v>74</v>
      </c>
      <c r="H5" s="76" t="s">
        <v>66</v>
      </c>
      <c r="I5" s="76" t="s">
        <v>8</v>
      </c>
      <c r="J5" s="56" t="s">
        <v>71</v>
      </c>
    </row>
    <row r="6" spans="1:10">
      <c r="A6" t="s">
        <v>104</v>
      </c>
      <c r="B6" t="s">
        <v>105</v>
      </c>
      <c r="C6" s="21" t="s">
        <v>68</v>
      </c>
      <c r="D6" s="21" t="s">
        <v>6</v>
      </c>
      <c r="E6" s="21" t="s">
        <v>6</v>
      </c>
      <c r="F6" s="21" t="s">
        <v>6</v>
      </c>
      <c r="G6" s="21" t="s">
        <v>6</v>
      </c>
      <c r="H6" s="21" t="s">
        <v>6</v>
      </c>
      <c r="I6" s="21">
        <v>33</v>
      </c>
      <c r="J6" s="21">
        <v>25</v>
      </c>
    </row>
    <row r="7" spans="1:10">
      <c r="A7" t="s">
        <v>106</v>
      </c>
      <c r="B7" t="s">
        <v>107</v>
      </c>
      <c r="C7" s="21" t="s">
        <v>68</v>
      </c>
      <c r="D7" s="21" t="s">
        <v>6</v>
      </c>
      <c r="E7" s="21" t="s">
        <v>6</v>
      </c>
      <c r="F7" s="21" t="s">
        <v>6</v>
      </c>
      <c r="G7" s="21" t="s">
        <v>6</v>
      </c>
      <c r="H7" s="21" t="s">
        <v>6</v>
      </c>
      <c r="I7" s="21">
        <v>48</v>
      </c>
      <c r="J7" s="21">
        <v>25</v>
      </c>
    </row>
    <row r="8" spans="1:10">
      <c r="A8" t="s">
        <v>108</v>
      </c>
      <c r="B8" t="s">
        <v>109</v>
      </c>
      <c r="C8" s="21" t="s">
        <v>68</v>
      </c>
      <c r="D8" s="21" t="s">
        <v>6</v>
      </c>
      <c r="E8" s="21" t="s">
        <v>6</v>
      </c>
      <c r="F8" s="21" t="s">
        <v>6</v>
      </c>
      <c r="G8" s="21" t="s">
        <v>6</v>
      </c>
      <c r="H8" s="21" t="s">
        <v>6</v>
      </c>
      <c r="I8" s="21">
        <v>13</v>
      </c>
      <c r="J8" s="21">
        <v>25</v>
      </c>
    </row>
    <row r="9" spans="1:10">
      <c r="A9" t="s">
        <v>110</v>
      </c>
      <c r="B9" t="s">
        <v>111</v>
      </c>
      <c r="C9" s="21" t="s">
        <v>68</v>
      </c>
      <c r="D9" s="21" t="s">
        <v>6</v>
      </c>
      <c r="E9" s="21" t="s">
        <v>6</v>
      </c>
      <c r="F9" s="21" t="s">
        <v>6</v>
      </c>
      <c r="G9" s="21" t="s">
        <v>6</v>
      </c>
      <c r="H9" s="21" t="s">
        <v>46</v>
      </c>
      <c r="I9" s="21">
        <v>13</v>
      </c>
      <c r="J9" s="21">
        <v>25</v>
      </c>
    </row>
    <row r="10" spans="1:10">
      <c r="A10" t="s">
        <v>112</v>
      </c>
      <c r="B10" t="s">
        <v>113</v>
      </c>
      <c r="C10" s="21" t="s">
        <v>65</v>
      </c>
      <c r="D10" s="21" t="s">
        <v>6</v>
      </c>
      <c r="E10" s="21" t="s">
        <v>6</v>
      </c>
      <c r="F10" s="21" t="s">
        <v>6</v>
      </c>
      <c r="G10" s="21" t="s">
        <v>6</v>
      </c>
      <c r="H10" s="21" t="s">
        <v>6</v>
      </c>
      <c r="I10" s="21">
        <v>72</v>
      </c>
      <c r="J10" s="21">
        <v>25</v>
      </c>
    </row>
    <row r="11" spans="1:10">
      <c r="A11" t="s">
        <v>114</v>
      </c>
      <c r="B11" t="s">
        <v>115</v>
      </c>
      <c r="C11" s="21" t="s">
        <v>80</v>
      </c>
      <c r="D11" s="21" t="s">
        <v>6</v>
      </c>
      <c r="E11" s="21" t="s">
        <v>6</v>
      </c>
      <c r="F11" s="21" t="s">
        <v>6</v>
      </c>
      <c r="G11" s="21" t="s">
        <v>5</v>
      </c>
      <c r="H11" s="21" t="s">
        <v>46</v>
      </c>
      <c r="I11" s="21">
        <v>18</v>
      </c>
      <c r="J11" s="21">
        <v>25</v>
      </c>
    </row>
    <row r="12" spans="1:10">
      <c r="A12" t="s">
        <v>116</v>
      </c>
      <c r="B12" t="s">
        <v>117</v>
      </c>
      <c r="C12" s="21" t="s">
        <v>68</v>
      </c>
      <c r="D12" s="21" t="s">
        <v>6</v>
      </c>
      <c r="E12" s="21" t="s">
        <v>6</v>
      </c>
      <c r="F12" s="21" t="s">
        <v>6</v>
      </c>
      <c r="G12" s="21" t="s">
        <v>6</v>
      </c>
      <c r="H12" s="21" t="s">
        <v>6</v>
      </c>
      <c r="I12" s="21">
        <v>9</v>
      </c>
      <c r="J12" s="21">
        <v>25</v>
      </c>
    </row>
    <row r="13" spans="1:10">
      <c r="A13" t="s">
        <v>118</v>
      </c>
      <c r="B13" t="s">
        <v>119</v>
      </c>
      <c r="C13" s="21" t="s">
        <v>68</v>
      </c>
      <c r="D13" s="21" t="s">
        <v>6</v>
      </c>
      <c r="E13" s="21" t="s">
        <v>6</v>
      </c>
      <c r="F13" s="21" t="s">
        <v>6</v>
      </c>
      <c r="G13" s="21" t="s">
        <v>6</v>
      </c>
      <c r="H13" s="21" t="s">
        <v>6</v>
      </c>
      <c r="I13" s="21">
        <v>25</v>
      </c>
      <c r="J13" s="21">
        <v>25</v>
      </c>
    </row>
    <row r="14" spans="1:10">
      <c r="A14" t="s">
        <v>120</v>
      </c>
      <c r="B14" t="s">
        <v>121</v>
      </c>
      <c r="C14" s="21" t="s">
        <v>68</v>
      </c>
      <c r="D14" s="21" t="s">
        <v>6</v>
      </c>
      <c r="E14" s="21" t="s">
        <v>6</v>
      </c>
      <c r="F14" s="21" t="s">
        <v>6</v>
      </c>
      <c r="G14" s="21" t="s">
        <v>6</v>
      </c>
      <c r="H14" s="21" t="s">
        <v>6</v>
      </c>
      <c r="I14" s="21">
        <v>20</v>
      </c>
      <c r="J14" s="21">
        <v>25</v>
      </c>
    </row>
    <row r="15" spans="1:10">
      <c r="A15" t="s">
        <v>122</v>
      </c>
      <c r="B15" t="s">
        <v>123</v>
      </c>
      <c r="C15" s="21" t="s">
        <v>68</v>
      </c>
      <c r="D15" s="21" t="s">
        <v>6</v>
      </c>
      <c r="E15" s="21" t="s">
        <v>6</v>
      </c>
      <c r="F15" s="21" t="s">
        <v>6</v>
      </c>
      <c r="G15" s="21" t="s">
        <v>6</v>
      </c>
      <c r="H15" s="21" t="s">
        <v>6</v>
      </c>
      <c r="I15" s="21">
        <v>15</v>
      </c>
      <c r="J15" s="21">
        <v>25</v>
      </c>
    </row>
    <row r="16" spans="1:10">
      <c r="A16" t="s">
        <v>124</v>
      </c>
      <c r="B16" t="s">
        <v>125</v>
      </c>
      <c r="C16" s="21" t="s">
        <v>68</v>
      </c>
      <c r="D16" s="21" t="s">
        <v>6</v>
      </c>
      <c r="E16" s="21" t="s">
        <v>6</v>
      </c>
      <c r="F16" s="21" t="s">
        <v>6</v>
      </c>
      <c r="G16" s="21" t="s">
        <v>6</v>
      </c>
      <c r="H16" s="21" t="s">
        <v>6</v>
      </c>
      <c r="I16" s="21">
        <v>25</v>
      </c>
      <c r="J16" s="21">
        <v>25</v>
      </c>
    </row>
    <row r="17" spans="1:10">
      <c r="A17" t="s">
        <v>126</v>
      </c>
      <c r="B17" t="s">
        <v>127</v>
      </c>
      <c r="C17" s="21" t="s">
        <v>68</v>
      </c>
      <c r="D17" s="21" t="s">
        <v>6</v>
      </c>
      <c r="E17" s="21" t="s">
        <v>6</v>
      </c>
      <c r="F17" s="21" t="s">
        <v>6</v>
      </c>
      <c r="G17" s="21" t="s">
        <v>6</v>
      </c>
      <c r="H17" s="21" t="s">
        <v>46</v>
      </c>
      <c r="I17" s="21">
        <v>24</v>
      </c>
      <c r="J17" s="21">
        <v>25</v>
      </c>
    </row>
    <row r="18" spans="1:10">
      <c r="A18" t="s">
        <v>128</v>
      </c>
      <c r="B18" t="s">
        <v>129</v>
      </c>
      <c r="C18" s="21" t="s">
        <v>68</v>
      </c>
      <c r="D18" s="21" t="s">
        <v>6</v>
      </c>
      <c r="E18" s="21" t="s">
        <v>6</v>
      </c>
      <c r="F18" s="21" t="s">
        <v>6</v>
      </c>
      <c r="G18" s="21" t="s">
        <v>6</v>
      </c>
      <c r="H18" s="21" t="s">
        <v>46</v>
      </c>
      <c r="I18" s="21">
        <v>51</v>
      </c>
      <c r="J18" s="21">
        <v>25</v>
      </c>
    </row>
    <row r="19" spans="1:10">
      <c r="A19" t="s">
        <v>130</v>
      </c>
      <c r="B19" t="s">
        <v>131</v>
      </c>
      <c r="C19" s="21" t="s">
        <v>68</v>
      </c>
      <c r="D19" s="21" t="s">
        <v>6</v>
      </c>
      <c r="E19" s="21" t="s">
        <v>6</v>
      </c>
      <c r="F19" s="21" t="s">
        <v>6</v>
      </c>
      <c r="G19" s="21" t="s">
        <v>6</v>
      </c>
      <c r="H19" s="21" t="s">
        <v>6</v>
      </c>
      <c r="I19" s="21">
        <v>21</v>
      </c>
      <c r="J19" s="21">
        <v>25</v>
      </c>
    </row>
    <row r="20" spans="1:10">
      <c r="A20" t="s">
        <v>132</v>
      </c>
      <c r="B20" t="s">
        <v>133</v>
      </c>
      <c r="C20" s="21" t="s">
        <v>68</v>
      </c>
      <c r="D20" s="21" t="s">
        <v>6</v>
      </c>
      <c r="E20" s="21" t="s">
        <v>6</v>
      </c>
      <c r="F20" s="21" t="s">
        <v>6</v>
      </c>
      <c r="G20" s="21" t="s">
        <v>6</v>
      </c>
      <c r="H20" s="21" t="s">
        <v>46</v>
      </c>
      <c r="I20" s="21">
        <v>14</v>
      </c>
      <c r="J20" s="21">
        <v>25</v>
      </c>
    </row>
    <row r="21" spans="1:10">
      <c r="A21" t="s">
        <v>134</v>
      </c>
      <c r="B21" t="s">
        <v>135</v>
      </c>
      <c r="C21" s="21" t="s">
        <v>68</v>
      </c>
      <c r="D21" s="21" t="s">
        <v>6</v>
      </c>
      <c r="E21" s="21" t="s">
        <v>6</v>
      </c>
      <c r="F21" s="21" t="s">
        <v>6</v>
      </c>
      <c r="G21" s="21" t="s">
        <v>6</v>
      </c>
      <c r="H21" s="21" t="s">
        <v>6</v>
      </c>
      <c r="I21" s="21">
        <v>20</v>
      </c>
      <c r="J21" s="21">
        <v>25</v>
      </c>
    </row>
    <row r="22" spans="1:10">
      <c r="A22" t="s">
        <v>136</v>
      </c>
      <c r="B22" t="s">
        <v>137</v>
      </c>
      <c r="C22" s="21" t="s">
        <v>68</v>
      </c>
      <c r="D22" s="21" t="s">
        <v>6</v>
      </c>
      <c r="E22" s="21" t="s">
        <v>6</v>
      </c>
      <c r="F22" s="21" t="s">
        <v>6</v>
      </c>
      <c r="G22" s="21" t="s">
        <v>6</v>
      </c>
      <c r="H22" s="21" t="s">
        <v>6</v>
      </c>
      <c r="I22" s="21">
        <v>26</v>
      </c>
      <c r="J22" s="21">
        <v>25</v>
      </c>
    </row>
    <row r="23" spans="1:10">
      <c r="A23" t="s">
        <v>138</v>
      </c>
      <c r="B23" t="s">
        <v>139</v>
      </c>
      <c r="C23" s="21" t="s">
        <v>68</v>
      </c>
      <c r="D23" s="21" t="s">
        <v>6</v>
      </c>
      <c r="E23" s="21" t="s">
        <v>6</v>
      </c>
      <c r="F23" s="21" t="s">
        <v>6</v>
      </c>
      <c r="G23" s="21" t="s">
        <v>6</v>
      </c>
      <c r="H23" s="21" t="s">
        <v>46</v>
      </c>
      <c r="I23" s="21">
        <v>51</v>
      </c>
      <c r="J23" s="21">
        <v>25</v>
      </c>
    </row>
    <row r="24" spans="1:10">
      <c r="A24" t="s">
        <v>140</v>
      </c>
      <c r="B24" t="s">
        <v>141</v>
      </c>
      <c r="C24" s="21" t="s">
        <v>68</v>
      </c>
      <c r="D24" s="21" t="s">
        <v>6</v>
      </c>
      <c r="E24" s="21" t="s">
        <v>6</v>
      </c>
      <c r="F24" s="21" t="s">
        <v>6</v>
      </c>
      <c r="G24" s="21" t="s">
        <v>6</v>
      </c>
      <c r="H24" s="21" t="s">
        <v>6</v>
      </c>
      <c r="I24" s="21">
        <v>32</v>
      </c>
      <c r="J24" s="21">
        <v>25</v>
      </c>
    </row>
    <row r="25" spans="1:10">
      <c r="A25" t="s">
        <v>142</v>
      </c>
      <c r="B25" t="s">
        <v>143</v>
      </c>
      <c r="C25" s="21" t="s">
        <v>68</v>
      </c>
      <c r="D25" s="21" t="s">
        <v>6</v>
      </c>
      <c r="E25" s="21" t="s">
        <v>6</v>
      </c>
      <c r="F25" s="21" t="s">
        <v>6</v>
      </c>
      <c r="G25" s="21" t="s">
        <v>6</v>
      </c>
      <c r="H25" s="21" t="s">
        <v>46</v>
      </c>
      <c r="I25" s="21">
        <v>22</v>
      </c>
      <c r="J25" s="21">
        <v>25</v>
      </c>
    </row>
    <row r="26" spans="1:10">
      <c r="A26" t="s">
        <v>144</v>
      </c>
      <c r="B26" t="s">
        <v>145</v>
      </c>
      <c r="C26" s="21" t="s">
        <v>68</v>
      </c>
      <c r="D26" s="21" t="s">
        <v>6</v>
      </c>
      <c r="E26" s="21" t="s">
        <v>6</v>
      </c>
      <c r="F26" s="21" t="s">
        <v>6</v>
      </c>
      <c r="G26" s="21" t="s">
        <v>6</v>
      </c>
      <c r="H26" s="21" t="s">
        <v>6</v>
      </c>
      <c r="I26" s="21">
        <v>23</v>
      </c>
      <c r="J26" s="21">
        <v>25</v>
      </c>
    </row>
    <row r="27" spans="1:10">
      <c r="A27" t="s">
        <v>146</v>
      </c>
      <c r="B27" t="s">
        <v>147</v>
      </c>
      <c r="C27" s="21" t="s">
        <v>68</v>
      </c>
      <c r="D27" s="21" t="s">
        <v>6</v>
      </c>
      <c r="E27" s="21" t="s">
        <v>6</v>
      </c>
      <c r="F27" s="21" t="s">
        <v>6</v>
      </c>
      <c r="G27" s="21" t="s">
        <v>6</v>
      </c>
      <c r="H27" s="21" t="s">
        <v>6</v>
      </c>
      <c r="I27" s="21">
        <v>20</v>
      </c>
      <c r="J27" s="21">
        <v>25</v>
      </c>
    </row>
    <row r="28" spans="1:10">
      <c r="A28" t="s">
        <v>148</v>
      </c>
      <c r="B28" t="s">
        <v>149</v>
      </c>
      <c r="C28" s="21" t="s">
        <v>68</v>
      </c>
      <c r="D28" s="21" t="s">
        <v>6</v>
      </c>
      <c r="E28" s="21" t="s">
        <v>6</v>
      </c>
      <c r="F28" s="21" t="s">
        <v>6</v>
      </c>
      <c r="G28" s="21" t="s">
        <v>6</v>
      </c>
      <c r="H28" s="21" t="s">
        <v>6</v>
      </c>
      <c r="I28" s="21">
        <v>28</v>
      </c>
      <c r="J28" s="21">
        <v>25</v>
      </c>
    </row>
    <row r="29" spans="1:10">
      <c r="A29" t="s">
        <v>150</v>
      </c>
      <c r="B29" t="s">
        <v>151</v>
      </c>
      <c r="C29" s="21" t="s">
        <v>68</v>
      </c>
      <c r="D29" s="21" t="s">
        <v>6</v>
      </c>
      <c r="E29" s="21" t="s">
        <v>6</v>
      </c>
      <c r="F29" s="21" t="s">
        <v>6</v>
      </c>
      <c r="G29" s="21" t="s">
        <v>6</v>
      </c>
      <c r="H29" s="21" t="s">
        <v>46</v>
      </c>
      <c r="I29" s="21">
        <v>17</v>
      </c>
      <c r="J29" s="21">
        <v>25</v>
      </c>
    </row>
    <row r="30" spans="1:10">
      <c r="A30" t="s">
        <v>152</v>
      </c>
      <c r="B30" t="s">
        <v>153</v>
      </c>
      <c r="C30" s="21" t="s">
        <v>68</v>
      </c>
      <c r="D30" s="21" t="s">
        <v>6</v>
      </c>
      <c r="E30" s="21" t="s">
        <v>6</v>
      </c>
      <c r="F30" s="21" t="s">
        <v>6</v>
      </c>
      <c r="G30" s="21" t="s">
        <v>6</v>
      </c>
      <c r="H30" s="21" t="s">
        <v>6</v>
      </c>
      <c r="I30" s="21">
        <v>25</v>
      </c>
      <c r="J30" s="21">
        <v>25</v>
      </c>
    </row>
    <row r="31" spans="1:10">
      <c r="A31" t="s">
        <v>154</v>
      </c>
      <c r="B31" t="s">
        <v>155</v>
      </c>
      <c r="C31" s="21" t="s">
        <v>68</v>
      </c>
      <c r="D31" s="21" t="s">
        <v>6</v>
      </c>
      <c r="E31" s="21" t="s">
        <v>6</v>
      </c>
      <c r="F31" s="21" t="s">
        <v>6</v>
      </c>
      <c r="G31" s="21" t="s">
        <v>6</v>
      </c>
      <c r="H31" s="21" t="s">
        <v>6</v>
      </c>
      <c r="I31" s="21">
        <v>29</v>
      </c>
      <c r="J31" s="21">
        <v>25</v>
      </c>
    </row>
    <row r="32" spans="1:10">
      <c r="A32" t="s">
        <v>156</v>
      </c>
      <c r="B32" t="s">
        <v>157</v>
      </c>
      <c r="C32" s="21" t="s">
        <v>68</v>
      </c>
      <c r="D32" s="21" t="s">
        <v>6</v>
      </c>
      <c r="E32" s="21" t="s">
        <v>6</v>
      </c>
      <c r="F32" s="21" t="s">
        <v>6</v>
      </c>
      <c r="G32" s="21" t="s">
        <v>6</v>
      </c>
      <c r="H32" s="21" t="s">
        <v>46</v>
      </c>
      <c r="I32" s="21">
        <v>15</v>
      </c>
      <c r="J32" s="21">
        <v>25</v>
      </c>
    </row>
    <row r="33" spans="1:10">
      <c r="A33" t="s">
        <v>158</v>
      </c>
      <c r="B33" t="s">
        <v>159</v>
      </c>
      <c r="C33" s="21" t="s">
        <v>68</v>
      </c>
      <c r="D33" s="21" t="s">
        <v>6</v>
      </c>
      <c r="E33" s="21" t="s">
        <v>6</v>
      </c>
      <c r="F33" s="21" t="s">
        <v>6</v>
      </c>
      <c r="G33" s="21" t="s">
        <v>6</v>
      </c>
      <c r="H33" s="21" t="s">
        <v>6</v>
      </c>
      <c r="I33" s="21">
        <v>8</v>
      </c>
      <c r="J33" s="21">
        <v>25</v>
      </c>
    </row>
    <row r="34" spans="1:10">
      <c r="A34" t="s">
        <v>160</v>
      </c>
      <c r="B34" t="s">
        <v>161</v>
      </c>
      <c r="C34" s="21" t="s">
        <v>68</v>
      </c>
      <c r="D34" s="21" t="s">
        <v>6</v>
      </c>
      <c r="E34" s="21" t="s">
        <v>6</v>
      </c>
      <c r="F34" s="21" t="s">
        <v>6</v>
      </c>
      <c r="G34" s="21" t="s">
        <v>6</v>
      </c>
      <c r="H34" s="21" t="s">
        <v>46</v>
      </c>
      <c r="I34" s="21">
        <v>12</v>
      </c>
      <c r="J34" s="21">
        <v>25</v>
      </c>
    </row>
    <row r="35" spans="1:10">
      <c r="A35" t="s">
        <v>162</v>
      </c>
      <c r="B35" t="s">
        <v>163</v>
      </c>
      <c r="C35" s="21" t="s">
        <v>68</v>
      </c>
      <c r="D35" s="21" t="s">
        <v>6</v>
      </c>
      <c r="E35" s="21" t="s">
        <v>6</v>
      </c>
      <c r="F35" s="21" t="s">
        <v>6</v>
      </c>
      <c r="G35" s="21" t="s">
        <v>6</v>
      </c>
      <c r="H35" s="21" t="s">
        <v>46</v>
      </c>
      <c r="I35" s="21">
        <v>23</v>
      </c>
      <c r="J35" s="21">
        <v>25</v>
      </c>
    </row>
    <row r="36" spans="1:10">
      <c r="A36" t="s">
        <v>164</v>
      </c>
      <c r="B36" t="s">
        <v>165</v>
      </c>
      <c r="C36" s="21" t="s">
        <v>68</v>
      </c>
      <c r="D36" s="21" t="s">
        <v>6</v>
      </c>
      <c r="E36" s="21" t="s">
        <v>6</v>
      </c>
      <c r="F36" s="21" t="s">
        <v>6</v>
      </c>
      <c r="G36" s="21" t="s">
        <v>6</v>
      </c>
      <c r="H36" s="21" t="s">
        <v>46</v>
      </c>
      <c r="I36" s="21">
        <v>30</v>
      </c>
      <c r="J36" s="21">
        <v>25</v>
      </c>
    </row>
    <row r="37" spans="1:10">
      <c r="A37" t="s">
        <v>166</v>
      </c>
      <c r="B37" t="s">
        <v>167</v>
      </c>
      <c r="C37" s="21" t="s">
        <v>68</v>
      </c>
      <c r="D37" s="21" t="s">
        <v>6</v>
      </c>
      <c r="E37" s="21" t="s">
        <v>6</v>
      </c>
      <c r="F37" s="21" t="s">
        <v>6</v>
      </c>
      <c r="G37" s="21" t="s">
        <v>6</v>
      </c>
      <c r="H37" s="21" t="s">
        <v>6</v>
      </c>
      <c r="I37" s="21">
        <v>52</v>
      </c>
      <c r="J37" s="21">
        <v>25</v>
      </c>
    </row>
    <row r="38" spans="1:10">
      <c r="A38" t="s">
        <v>168</v>
      </c>
      <c r="B38" t="s">
        <v>169</v>
      </c>
      <c r="C38" s="21" t="s">
        <v>68</v>
      </c>
      <c r="D38" s="21" t="s">
        <v>6</v>
      </c>
      <c r="E38" s="21" t="s">
        <v>6</v>
      </c>
      <c r="F38" s="21" t="s">
        <v>6</v>
      </c>
      <c r="G38" s="21" t="s">
        <v>6</v>
      </c>
      <c r="H38" s="21" t="s">
        <v>46</v>
      </c>
      <c r="I38" s="21">
        <v>20</v>
      </c>
      <c r="J38" s="21">
        <v>25</v>
      </c>
    </row>
    <row r="39" spans="1:10">
      <c r="A39" t="s">
        <v>170</v>
      </c>
      <c r="B39" t="s">
        <v>171</v>
      </c>
      <c r="C39" s="21" t="s">
        <v>68</v>
      </c>
      <c r="D39" s="21" t="s">
        <v>6</v>
      </c>
      <c r="E39" s="21" t="s">
        <v>6</v>
      </c>
      <c r="F39" s="21" t="s">
        <v>6</v>
      </c>
      <c r="G39" s="21" t="s">
        <v>6</v>
      </c>
      <c r="H39" s="21" t="s">
        <v>46</v>
      </c>
      <c r="I39" s="21">
        <v>19</v>
      </c>
      <c r="J39" s="21">
        <v>25</v>
      </c>
    </row>
    <row r="40" spans="1:10">
      <c r="A40" t="s">
        <v>172</v>
      </c>
      <c r="B40" t="s">
        <v>173</v>
      </c>
      <c r="C40" s="21" t="s">
        <v>68</v>
      </c>
      <c r="D40" s="21" t="s">
        <v>6</v>
      </c>
      <c r="E40" s="21" t="s">
        <v>6</v>
      </c>
      <c r="F40" s="21" t="s">
        <v>6</v>
      </c>
      <c r="G40" s="21" t="s">
        <v>6</v>
      </c>
      <c r="H40" s="21" t="s">
        <v>6</v>
      </c>
      <c r="I40" s="21">
        <v>24</v>
      </c>
      <c r="J40" s="21">
        <v>25</v>
      </c>
    </row>
    <row r="41" spans="1:10">
      <c r="A41" t="s">
        <v>174</v>
      </c>
      <c r="B41" t="s">
        <v>175</v>
      </c>
      <c r="C41" s="21" t="s">
        <v>68</v>
      </c>
      <c r="D41" s="21" t="s">
        <v>6</v>
      </c>
      <c r="E41" s="21" t="s">
        <v>6</v>
      </c>
      <c r="F41" s="21" t="s">
        <v>6</v>
      </c>
      <c r="G41" s="21" t="s">
        <v>6</v>
      </c>
      <c r="H41" s="21" t="s">
        <v>46</v>
      </c>
      <c r="I41" s="21">
        <v>26</v>
      </c>
      <c r="J41" s="21">
        <v>25</v>
      </c>
    </row>
    <row r="42" spans="1:10">
      <c r="A42" t="s">
        <v>176</v>
      </c>
      <c r="B42" t="s">
        <v>177</v>
      </c>
      <c r="C42" s="21" t="s">
        <v>65</v>
      </c>
      <c r="D42" s="21" t="s">
        <v>6</v>
      </c>
      <c r="E42" s="21" t="s">
        <v>6</v>
      </c>
      <c r="F42" s="21" t="s">
        <v>6</v>
      </c>
      <c r="G42" s="21" t="s">
        <v>6</v>
      </c>
      <c r="H42" s="21" t="s">
        <v>46</v>
      </c>
      <c r="I42" s="21">
        <v>45</v>
      </c>
      <c r="J42" s="21">
        <v>25</v>
      </c>
    </row>
    <row r="43" spans="1:10">
      <c r="A43" t="s">
        <v>178</v>
      </c>
      <c r="B43" t="s">
        <v>179</v>
      </c>
      <c r="C43" s="21" t="s">
        <v>65</v>
      </c>
      <c r="D43" s="21" t="s">
        <v>6</v>
      </c>
      <c r="E43" s="21" t="s">
        <v>6</v>
      </c>
      <c r="F43" s="21" t="s">
        <v>6</v>
      </c>
      <c r="G43" s="21" t="s">
        <v>6</v>
      </c>
      <c r="H43" s="21" t="s">
        <v>46</v>
      </c>
      <c r="I43" s="21">
        <v>17</v>
      </c>
      <c r="J43" s="21">
        <v>25</v>
      </c>
    </row>
    <row r="44" spans="1:10">
      <c r="A44" t="s">
        <v>180</v>
      </c>
      <c r="B44" t="s">
        <v>181</v>
      </c>
      <c r="C44" s="21" t="s">
        <v>65</v>
      </c>
      <c r="D44" s="21" t="s">
        <v>6</v>
      </c>
      <c r="E44" s="21" t="s">
        <v>6</v>
      </c>
      <c r="F44" s="21" t="s">
        <v>6</v>
      </c>
      <c r="G44" s="21" t="s">
        <v>6</v>
      </c>
      <c r="H44" s="21" t="s">
        <v>6</v>
      </c>
      <c r="I44" s="21">
        <v>19</v>
      </c>
      <c r="J44" s="21">
        <v>25</v>
      </c>
    </row>
    <row r="45" spans="1:10">
      <c r="A45" t="s">
        <v>182</v>
      </c>
      <c r="B45" t="s">
        <v>183</v>
      </c>
      <c r="C45" s="21" t="s">
        <v>68</v>
      </c>
      <c r="D45" s="21" t="s">
        <v>6</v>
      </c>
      <c r="E45" s="21" t="s">
        <v>6</v>
      </c>
      <c r="F45" s="21" t="s">
        <v>6</v>
      </c>
      <c r="G45" s="21" t="s">
        <v>6</v>
      </c>
      <c r="H45" s="21" t="s">
        <v>6</v>
      </c>
      <c r="I45" s="21">
        <v>39</v>
      </c>
      <c r="J45" s="21">
        <v>25</v>
      </c>
    </row>
    <row r="46" spans="1:10">
      <c r="A46" t="s">
        <v>98</v>
      </c>
      <c r="B46" t="s">
        <v>184</v>
      </c>
      <c r="C46" s="21" t="s">
        <v>68</v>
      </c>
      <c r="D46" s="21" t="s">
        <v>6</v>
      </c>
      <c r="E46" s="21" t="s">
        <v>6</v>
      </c>
      <c r="F46" s="21" t="s">
        <v>6</v>
      </c>
      <c r="G46" s="21" t="s">
        <v>6</v>
      </c>
      <c r="H46" s="21" t="s">
        <v>6</v>
      </c>
      <c r="I46" s="21">
        <v>28</v>
      </c>
      <c r="J46" s="21">
        <v>25</v>
      </c>
    </row>
    <row r="47" spans="1:10">
      <c r="A47" t="s">
        <v>185</v>
      </c>
      <c r="B47" t="s">
        <v>186</v>
      </c>
      <c r="C47" s="21" t="s">
        <v>80</v>
      </c>
      <c r="D47" s="21" t="s">
        <v>6</v>
      </c>
      <c r="E47" s="21" t="s">
        <v>6</v>
      </c>
      <c r="F47" s="21" t="s">
        <v>6</v>
      </c>
      <c r="G47" s="21" t="s">
        <v>5</v>
      </c>
      <c r="H47" s="21" t="s">
        <v>6</v>
      </c>
      <c r="I47" s="21">
        <v>44</v>
      </c>
      <c r="J47" s="21">
        <v>25</v>
      </c>
    </row>
    <row r="48" spans="1:10">
      <c r="A48" t="s">
        <v>187</v>
      </c>
      <c r="B48" t="s">
        <v>188</v>
      </c>
      <c r="C48" s="21" t="s">
        <v>68</v>
      </c>
      <c r="D48" s="21" t="s">
        <v>6</v>
      </c>
      <c r="E48" s="21" t="s">
        <v>6</v>
      </c>
      <c r="F48" s="21" t="s">
        <v>6</v>
      </c>
      <c r="G48" s="21" t="s">
        <v>6</v>
      </c>
      <c r="H48" s="21" t="s">
        <v>46</v>
      </c>
      <c r="I48" s="21">
        <v>29</v>
      </c>
      <c r="J48" s="21">
        <v>25</v>
      </c>
    </row>
    <row r="49" spans="1:10">
      <c r="A49" t="s">
        <v>189</v>
      </c>
      <c r="B49" t="s">
        <v>190</v>
      </c>
      <c r="C49" s="21" t="s">
        <v>68</v>
      </c>
      <c r="D49" s="21" t="s">
        <v>6</v>
      </c>
      <c r="E49" s="21" t="s">
        <v>6</v>
      </c>
      <c r="F49" s="21" t="s">
        <v>6</v>
      </c>
      <c r="G49" s="21" t="s">
        <v>6</v>
      </c>
      <c r="H49" s="21" t="s">
        <v>46</v>
      </c>
      <c r="I49" s="21">
        <v>22</v>
      </c>
      <c r="J49" s="21">
        <v>25</v>
      </c>
    </row>
    <row r="50" spans="1:10">
      <c r="A50" t="s">
        <v>191</v>
      </c>
      <c r="B50" t="s">
        <v>192</v>
      </c>
      <c r="C50" s="21" t="s">
        <v>68</v>
      </c>
      <c r="D50" s="21" t="s">
        <v>6</v>
      </c>
      <c r="E50" s="21" t="s">
        <v>6</v>
      </c>
      <c r="F50" s="21" t="s">
        <v>6</v>
      </c>
      <c r="G50" s="21" t="s">
        <v>6</v>
      </c>
      <c r="H50" s="21" t="s">
        <v>46</v>
      </c>
      <c r="I50" s="21">
        <v>14</v>
      </c>
      <c r="J50" s="21">
        <v>25</v>
      </c>
    </row>
    <row r="51" spans="1:10">
      <c r="A51" t="s">
        <v>193</v>
      </c>
      <c r="B51" t="s">
        <v>194</v>
      </c>
      <c r="C51" s="21" t="s">
        <v>68</v>
      </c>
      <c r="D51" s="21" t="s">
        <v>6</v>
      </c>
      <c r="E51" s="21" t="s">
        <v>6</v>
      </c>
      <c r="F51" s="21" t="s">
        <v>6</v>
      </c>
      <c r="G51" s="21" t="s">
        <v>6</v>
      </c>
      <c r="H51" s="21" t="s">
        <v>6</v>
      </c>
      <c r="I51" s="21">
        <v>35</v>
      </c>
      <c r="J51" s="21">
        <v>25</v>
      </c>
    </row>
    <row r="52" spans="1:10">
      <c r="A52" t="s">
        <v>195</v>
      </c>
      <c r="B52" t="s">
        <v>196</v>
      </c>
      <c r="C52" s="21" t="s">
        <v>68</v>
      </c>
      <c r="D52" s="21" t="s">
        <v>6</v>
      </c>
      <c r="E52" s="21" t="s">
        <v>6</v>
      </c>
      <c r="F52" s="21" t="s">
        <v>6</v>
      </c>
      <c r="G52" s="21" t="s">
        <v>6</v>
      </c>
      <c r="H52" s="21" t="s">
        <v>46</v>
      </c>
      <c r="I52" s="21">
        <v>33</v>
      </c>
      <c r="J52" s="21">
        <v>25</v>
      </c>
    </row>
    <row r="53" spans="1:10">
      <c r="A53" t="s">
        <v>197</v>
      </c>
      <c r="B53" t="s">
        <v>198</v>
      </c>
      <c r="C53" s="21" t="s">
        <v>68</v>
      </c>
      <c r="D53" s="21" t="s">
        <v>6</v>
      </c>
      <c r="E53" s="21" t="s">
        <v>6</v>
      </c>
      <c r="F53" s="21" t="s">
        <v>6</v>
      </c>
      <c r="G53" s="21" t="s">
        <v>6</v>
      </c>
      <c r="H53" s="21" t="s">
        <v>46</v>
      </c>
      <c r="I53" s="21">
        <v>32</v>
      </c>
      <c r="J53" s="21">
        <v>25</v>
      </c>
    </row>
    <row r="54" spans="1:10">
      <c r="A54" t="s">
        <v>199</v>
      </c>
      <c r="B54" t="s">
        <v>200</v>
      </c>
      <c r="C54" s="21" t="s">
        <v>68</v>
      </c>
      <c r="D54" s="21" t="s">
        <v>6</v>
      </c>
      <c r="E54" s="21" t="s">
        <v>6</v>
      </c>
      <c r="F54" s="21" t="s">
        <v>6</v>
      </c>
      <c r="G54" s="21" t="s">
        <v>6</v>
      </c>
      <c r="H54" s="21" t="s">
        <v>46</v>
      </c>
      <c r="I54" s="21">
        <v>22</v>
      </c>
      <c r="J54" s="21">
        <v>25</v>
      </c>
    </row>
    <row r="55" spans="1:10">
      <c r="A55" t="s">
        <v>201</v>
      </c>
      <c r="B55" t="s">
        <v>202</v>
      </c>
      <c r="C55" s="21" t="s">
        <v>68</v>
      </c>
      <c r="D55" s="21" t="s">
        <v>6</v>
      </c>
      <c r="E55" s="21" t="s">
        <v>6</v>
      </c>
      <c r="F55" s="21" t="s">
        <v>6</v>
      </c>
      <c r="G55" s="21" t="s">
        <v>6</v>
      </c>
      <c r="H55" s="21" t="s">
        <v>46</v>
      </c>
      <c r="I55" s="21">
        <v>35</v>
      </c>
      <c r="J55" s="21">
        <v>25</v>
      </c>
    </row>
    <row r="56" spans="1:10">
      <c r="A56" t="s">
        <v>203</v>
      </c>
      <c r="B56" t="s">
        <v>204</v>
      </c>
      <c r="C56" s="21" t="s">
        <v>68</v>
      </c>
      <c r="D56" s="21" t="s">
        <v>6</v>
      </c>
      <c r="E56" s="21" t="s">
        <v>6</v>
      </c>
      <c r="F56" s="21" t="s">
        <v>6</v>
      </c>
      <c r="G56" s="21" t="s">
        <v>6</v>
      </c>
      <c r="H56" s="21" t="s">
        <v>46</v>
      </c>
      <c r="I56" s="21">
        <v>21</v>
      </c>
      <c r="J56" s="21">
        <v>25</v>
      </c>
    </row>
    <row r="57" spans="1:10">
      <c r="A57" t="s">
        <v>205</v>
      </c>
      <c r="B57" t="s">
        <v>206</v>
      </c>
      <c r="C57" s="21" t="s">
        <v>65</v>
      </c>
      <c r="D57" s="21" t="s">
        <v>6</v>
      </c>
      <c r="E57" s="21" t="s">
        <v>6</v>
      </c>
      <c r="F57" s="21" t="s">
        <v>6</v>
      </c>
      <c r="G57" s="21" t="s">
        <v>6</v>
      </c>
      <c r="H57" s="21" t="s">
        <v>46</v>
      </c>
      <c r="I57" s="21">
        <v>22</v>
      </c>
      <c r="J57" s="21">
        <v>25</v>
      </c>
    </row>
    <row r="58" spans="1:10">
      <c r="A58" t="s">
        <v>207</v>
      </c>
      <c r="B58" t="s">
        <v>208</v>
      </c>
      <c r="C58" s="21" t="s">
        <v>68</v>
      </c>
      <c r="D58" s="21" t="s">
        <v>6</v>
      </c>
      <c r="E58" s="21" t="s">
        <v>6</v>
      </c>
      <c r="F58" s="21" t="s">
        <v>6</v>
      </c>
      <c r="G58" s="21" t="s">
        <v>6</v>
      </c>
      <c r="H58" s="21" t="s">
        <v>46</v>
      </c>
      <c r="I58" s="21">
        <v>24</v>
      </c>
      <c r="J58" s="21">
        <v>25</v>
      </c>
    </row>
    <row r="59" spans="1:10">
      <c r="A59" t="s">
        <v>209</v>
      </c>
      <c r="B59" t="s">
        <v>210</v>
      </c>
      <c r="C59" s="21" t="s">
        <v>68</v>
      </c>
      <c r="D59" s="21" t="s">
        <v>6</v>
      </c>
      <c r="E59" s="21" t="s">
        <v>6</v>
      </c>
      <c r="F59" s="21" t="s">
        <v>6</v>
      </c>
      <c r="G59" s="21" t="s">
        <v>6</v>
      </c>
      <c r="H59" s="21" t="s">
        <v>46</v>
      </c>
      <c r="I59" s="21">
        <v>20</v>
      </c>
      <c r="J59" s="21">
        <v>25</v>
      </c>
    </row>
    <row r="60" spans="1:10">
      <c r="A60" t="s">
        <v>211</v>
      </c>
      <c r="B60" t="s">
        <v>212</v>
      </c>
      <c r="C60" s="21" t="s">
        <v>68</v>
      </c>
      <c r="D60" s="21" t="s">
        <v>6</v>
      </c>
      <c r="E60" s="21" t="s">
        <v>6</v>
      </c>
      <c r="F60" s="21" t="s">
        <v>6</v>
      </c>
      <c r="G60" s="21" t="s">
        <v>6</v>
      </c>
      <c r="H60" s="21" t="s">
        <v>46</v>
      </c>
      <c r="I60" s="21">
        <v>52</v>
      </c>
      <c r="J60" s="21">
        <v>25</v>
      </c>
    </row>
    <row r="61" spans="1:10">
      <c r="A61" t="s">
        <v>213</v>
      </c>
      <c r="B61" t="s">
        <v>214</v>
      </c>
      <c r="C61" s="21" t="s">
        <v>68</v>
      </c>
      <c r="D61" s="21" t="s">
        <v>6</v>
      </c>
      <c r="E61" s="21" t="s">
        <v>6</v>
      </c>
      <c r="F61" s="21" t="s">
        <v>6</v>
      </c>
      <c r="G61" s="21" t="s">
        <v>6</v>
      </c>
      <c r="H61" s="21" t="s">
        <v>6</v>
      </c>
      <c r="I61" s="21">
        <v>11</v>
      </c>
      <c r="J61" s="21">
        <v>25</v>
      </c>
    </row>
    <row r="62" spans="1:10">
      <c r="A62" t="s">
        <v>215</v>
      </c>
      <c r="B62" t="s">
        <v>216</v>
      </c>
      <c r="C62" s="21" t="s">
        <v>68</v>
      </c>
      <c r="D62" s="21" t="s">
        <v>6</v>
      </c>
      <c r="E62" s="21" t="s">
        <v>6</v>
      </c>
      <c r="F62" s="21" t="s">
        <v>6</v>
      </c>
      <c r="G62" s="21" t="s">
        <v>6</v>
      </c>
      <c r="H62" s="21" t="s">
        <v>6</v>
      </c>
      <c r="I62" s="21">
        <v>32</v>
      </c>
      <c r="J62" s="21">
        <v>25</v>
      </c>
    </row>
    <row r="63" spans="1:10">
      <c r="A63" t="s">
        <v>217</v>
      </c>
      <c r="B63" t="s">
        <v>218</v>
      </c>
      <c r="C63" s="21" t="s">
        <v>68</v>
      </c>
      <c r="D63" s="21" t="s">
        <v>6</v>
      </c>
      <c r="E63" s="21" t="s">
        <v>6</v>
      </c>
      <c r="F63" s="21" t="s">
        <v>6</v>
      </c>
      <c r="G63" s="21" t="s">
        <v>6</v>
      </c>
      <c r="H63" s="21" t="s">
        <v>46</v>
      </c>
      <c r="I63" s="21">
        <v>52</v>
      </c>
      <c r="J63" s="21">
        <v>25</v>
      </c>
    </row>
    <row r="64" spans="1:10">
      <c r="A64" t="s">
        <v>219</v>
      </c>
      <c r="B64" t="s">
        <v>220</v>
      </c>
      <c r="C64" s="21" t="s">
        <v>68</v>
      </c>
      <c r="D64" s="21" t="s">
        <v>6</v>
      </c>
      <c r="E64" s="21" t="s">
        <v>6</v>
      </c>
      <c r="F64" s="21" t="s">
        <v>6</v>
      </c>
      <c r="G64" s="21" t="s">
        <v>6</v>
      </c>
      <c r="H64" s="21" t="s">
        <v>6</v>
      </c>
      <c r="I64" s="21">
        <v>12</v>
      </c>
      <c r="J64" s="21">
        <v>25</v>
      </c>
    </row>
    <row r="65" spans="1:10">
      <c r="A65" t="s">
        <v>221</v>
      </c>
      <c r="B65" t="s">
        <v>222</v>
      </c>
      <c r="C65" s="21" t="s">
        <v>68</v>
      </c>
      <c r="D65" s="21" t="s">
        <v>6</v>
      </c>
      <c r="E65" s="21" t="s">
        <v>6</v>
      </c>
      <c r="F65" s="21" t="s">
        <v>6</v>
      </c>
      <c r="G65" s="21" t="s">
        <v>6</v>
      </c>
      <c r="H65" s="21" t="s">
        <v>46</v>
      </c>
      <c r="I65" s="21">
        <v>21</v>
      </c>
      <c r="J65" s="21">
        <v>25</v>
      </c>
    </row>
    <row r="66" spans="1:10">
      <c r="A66" t="s">
        <v>223</v>
      </c>
      <c r="B66" t="s">
        <v>224</v>
      </c>
      <c r="C66" s="21" t="s">
        <v>68</v>
      </c>
      <c r="D66" s="21" t="s">
        <v>6</v>
      </c>
      <c r="E66" s="21" t="s">
        <v>6</v>
      </c>
      <c r="F66" s="21" t="s">
        <v>6</v>
      </c>
      <c r="G66" s="21" t="s">
        <v>6</v>
      </c>
      <c r="H66" s="21" t="s">
        <v>6</v>
      </c>
      <c r="I66" s="21">
        <v>25</v>
      </c>
      <c r="J66" s="21">
        <v>25</v>
      </c>
    </row>
    <row r="67" spans="1:10">
      <c r="A67" t="s">
        <v>225</v>
      </c>
      <c r="B67" t="s">
        <v>226</v>
      </c>
      <c r="C67" s="21" t="s">
        <v>68</v>
      </c>
      <c r="D67" s="21" t="s">
        <v>6</v>
      </c>
      <c r="E67" s="21" t="s">
        <v>6</v>
      </c>
      <c r="F67" s="21" t="s">
        <v>6</v>
      </c>
      <c r="G67" s="21" t="s">
        <v>6</v>
      </c>
      <c r="H67" s="21" t="s">
        <v>46</v>
      </c>
      <c r="I67" s="21">
        <v>11</v>
      </c>
      <c r="J67" s="21">
        <v>25</v>
      </c>
    </row>
    <row r="68" spans="1:10">
      <c r="A68" t="s">
        <v>227</v>
      </c>
      <c r="B68" t="s">
        <v>228</v>
      </c>
      <c r="C68" s="21" t="s">
        <v>68</v>
      </c>
      <c r="D68" s="21" t="s">
        <v>6</v>
      </c>
      <c r="E68" s="21" t="s">
        <v>6</v>
      </c>
      <c r="F68" s="21" t="s">
        <v>6</v>
      </c>
      <c r="G68" s="21" t="s">
        <v>6</v>
      </c>
      <c r="H68" s="21" t="s">
        <v>46</v>
      </c>
      <c r="I68" s="21">
        <v>8</v>
      </c>
      <c r="J68" s="21">
        <v>25</v>
      </c>
    </row>
    <row r="69" spans="1:10">
      <c r="A69" t="s">
        <v>229</v>
      </c>
      <c r="B69" t="s">
        <v>230</v>
      </c>
      <c r="C69" s="21" t="s">
        <v>68</v>
      </c>
      <c r="D69" s="21" t="s">
        <v>6</v>
      </c>
      <c r="E69" s="21" t="s">
        <v>6</v>
      </c>
      <c r="F69" s="21" t="s">
        <v>6</v>
      </c>
      <c r="G69" s="21" t="s">
        <v>6</v>
      </c>
      <c r="H69" s="21" t="s">
        <v>46</v>
      </c>
      <c r="I69" s="21">
        <v>7</v>
      </c>
      <c r="J69" s="21">
        <v>25</v>
      </c>
    </row>
    <row r="70" spans="1:10">
      <c r="A70" t="s">
        <v>231</v>
      </c>
      <c r="B70" t="s">
        <v>232</v>
      </c>
      <c r="C70" s="21" t="s">
        <v>68</v>
      </c>
      <c r="D70" s="21" t="s">
        <v>6</v>
      </c>
      <c r="E70" s="21" t="s">
        <v>6</v>
      </c>
      <c r="F70" s="21" t="s">
        <v>6</v>
      </c>
      <c r="G70" s="21" t="s">
        <v>6</v>
      </c>
      <c r="H70" s="21" t="s">
        <v>46</v>
      </c>
      <c r="I70" s="21">
        <v>21</v>
      </c>
      <c r="J70" s="21">
        <v>25</v>
      </c>
    </row>
    <row r="71" spans="1:10">
      <c r="A71" t="s">
        <v>233</v>
      </c>
      <c r="B71" t="s">
        <v>234</v>
      </c>
      <c r="C71" s="21" t="s">
        <v>68</v>
      </c>
      <c r="D71" s="21" t="s">
        <v>6</v>
      </c>
      <c r="E71" s="21" t="s">
        <v>6</v>
      </c>
      <c r="F71" s="21" t="s">
        <v>6</v>
      </c>
      <c r="G71" s="21" t="s">
        <v>6</v>
      </c>
      <c r="H71" s="21" t="s">
        <v>46</v>
      </c>
      <c r="I71" s="21">
        <v>15</v>
      </c>
      <c r="J71" s="21">
        <v>25</v>
      </c>
    </row>
    <row r="72" spans="1:10">
      <c r="A72" t="s">
        <v>235</v>
      </c>
      <c r="B72" t="s">
        <v>236</v>
      </c>
      <c r="C72" s="21" t="s">
        <v>68</v>
      </c>
      <c r="D72" s="21" t="s">
        <v>6</v>
      </c>
      <c r="E72" s="21" t="s">
        <v>6</v>
      </c>
      <c r="F72" s="21" t="s">
        <v>6</v>
      </c>
      <c r="G72" s="21" t="s">
        <v>6</v>
      </c>
      <c r="H72" s="21" t="s">
        <v>46</v>
      </c>
      <c r="I72" s="21">
        <v>26</v>
      </c>
      <c r="J72" s="21">
        <v>25</v>
      </c>
    </row>
    <row r="73" spans="1:10">
      <c r="A73" t="s">
        <v>237</v>
      </c>
      <c r="B73" t="s">
        <v>238</v>
      </c>
      <c r="C73" s="21" t="s">
        <v>68</v>
      </c>
      <c r="D73" s="21" t="s">
        <v>6</v>
      </c>
      <c r="E73" s="21" t="s">
        <v>6</v>
      </c>
      <c r="F73" s="21" t="s">
        <v>6</v>
      </c>
      <c r="G73" s="21" t="s">
        <v>6</v>
      </c>
      <c r="H73" s="21" t="s">
        <v>46</v>
      </c>
      <c r="I73" s="21">
        <v>47</v>
      </c>
      <c r="J73" s="21">
        <v>25</v>
      </c>
    </row>
    <row r="74" spans="1:10">
      <c r="A74" t="s">
        <v>239</v>
      </c>
      <c r="B74" t="s">
        <v>240</v>
      </c>
      <c r="C74" s="21" t="s">
        <v>68</v>
      </c>
      <c r="D74" s="21" t="s">
        <v>6</v>
      </c>
      <c r="E74" s="21" t="s">
        <v>6</v>
      </c>
      <c r="F74" s="21" t="s">
        <v>6</v>
      </c>
      <c r="G74" s="21" t="s">
        <v>6</v>
      </c>
      <c r="H74" s="21" t="s">
        <v>6</v>
      </c>
      <c r="I74" s="21">
        <v>14</v>
      </c>
      <c r="J74" s="21">
        <v>25</v>
      </c>
    </row>
    <row r="75" spans="1:10">
      <c r="A75" t="s">
        <v>241</v>
      </c>
      <c r="B75" t="s">
        <v>242</v>
      </c>
      <c r="C75" s="21" t="s">
        <v>68</v>
      </c>
      <c r="D75" s="21" t="s">
        <v>6</v>
      </c>
      <c r="E75" s="21" t="s">
        <v>6</v>
      </c>
      <c r="F75" s="21" t="s">
        <v>6</v>
      </c>
      <c r="G75" s="21" t="s">
        <v>6</v>
      </c>
      <c r="H75" s="21" t="s">
        <v>46</v>
      </c>
      <c r="I75" s="21">
        <v>19</v>
      </c>
      <c r="J75" s="21">
        <v>25</v>
      </c>
    </row>
    <row r="76" spans="1:10">
      <c r="A76" t="s">
        <v>243</v>
      </c>
      <c r="B76" t="s">
        <v>244</v>
      </c>
      <c r="C76" s="21" t="s">
        <v>68</v>
      </c>
      <c r="D76" s="21" t="s">
        <v>6</v>
      </c>
      <c r="E76" s="21" t="s">
        <v>6</v>
      </c>
      <c r="F76" s="21" t="s">
        <v>6</v>
      </c>
      <c r="G76" s="21" t="s">
        <v>6</v>
      </c>
      <c r="H76" s="21" t="s">
        <v>6</v>
      </c>
      <c r="I76" s="21">
        <v>17</v>
      </c>
      <c r="J76" s="21">
        <v>25</v>
      </c>
    </row>
    <row r="77" spans="1:10">
      <c r="A77" t="s">
        <v>245</v>
      </c>
      <c r="B77" t="s">
        <v>246</v>
      </c>
      <c r="C77" s="21" t="s">
        <v>68</v>
      </c>
      <c r="D77" s="21" t="s">
        <v>6</v>
      </c>
      <c r="E77" s="21" t="s">
        <v>6</v>
      </c>
      <c r="F77" s="21" t="s">
        <v>6</v>
      </c>
      <c r="G77" s="21" t="s">
        <v>6</v>
      </c>
      <c r="H77" s="21" t="s">
        <v>6</v>
      </c>
      <c r="I77" s="21">
        <v>63</v>
      </c>
      <c r="J77" s="21">
        <v>25</v>
      </c>
    </row>
    <row r="78" spans="1:10">
      <c r="A78" t="s">
        <v>247</v>
      </c>
      <c r="B78" t="s">
        <v>248</v>
      </c>
      <c r="C78" s="21" t="s">
        <v>68</v>
      </c>
      <c r="D78" s="21" t="s">
        <v>6</v>
      </c>
      <c r="E78" s="21" t="s">
        <v>6</v>
      </c>
      <c r="F78" s="21" t="s">
        <v>6</v>
      </c>
      <c r="G78" s="21" t="s">
        <v>6</v>
      </c>
      <c r="H78" s="21" t="s">
        <v>6</v>
      </c>
      <c r="I78" s="21">
        <v>20</v>
      </c>
      <c r="J78" s="21">
        <v>25</v>
      </c>
    </row>
    <row r="79" spans="1:10">
      <c r="A79" t="s">
        <v>249</v>
      </c>
      <c r="B79" t="s">
        <v>250</v>
      </c>
      <c r="C79" s="21" t="s">
        <v>68</v>
      </c>
      <c r="D79" s="21" t="s">
        <v>6</v>
      </c>
      <c r="E79" s="21" t="s">
        <v>6</v>
      </c>
      <c r="F79" s="21" t="s">
        <v>6</v>
      </c>
      <c r="G79" s="21" t="s">
        <v>6</v>
      </c>
      <c r="H79" s="21" t="s">
        <v>46</v>
      </c>
      <c r="I79" s="21">
        <v>10</v>
      </c>
      <c r="J79" s="21">
        <v>25</v>
      </c>
    </row>
    <row r="80" spans="1:10">
      <c r="A80" t="s">
        <v>251</v>
      </c>
      <c r="B80" t="s">
        <v>252</v>
      </c>
      <c r="C80" s="21" t="s">
        <v>68</v>
      </c>
      <c r="D80" s="21" t="s">
        <v>6</v>
      </c>
      <c r="E80" s="21" t="s">
        <v>6</v>
      </c>
      <c r="F80" s="21" t="s">
        <v>6</v>
      </c>
      <c r="G80" s="21" t="s">
        <v>6</v>
      </c>
      <c r="H80" s="21" t="s">
        <v>6</v>
      </c>
      <c r="I80" s="21">
        <v>12</v>
      </c>
      <c r="J80" s="21">
        <v>25</v>
      </c>
    </row>
    <row r="81" spans="1:10">
      <c r="A81" t="s">
        <v>253</v>
      </c>
      <c r="B81" t="s">
        <v>254</v>
      </c>
      <c r="C81" s="21" t="s">
        <v>68</v>
      </c>
      <c r="D81" s="21" t="s">
        <v>6</v>
      </c>
      <c r="E81" s="21" t="s">
        <v>6</v>
      </c>
      <c r="F81" s="21" t="s">
        <v>6</v>
      </c>
      <c r="G81" s="21" t="s">
        <v>6</v>
      </c>
      <c r="H81" s="21" t="s">
        <v>6</v>
      </c>
      <c r="I81" s="21">
        <v>22</v>
      </c>
      <c r="J81" s="21">
        <v>25</v>
      </c>
    </row>
    <row r="82" spans="1:10">
      <c r="A82" t="s">
        <v>255</v>
      </c>
      <c r="B82" t="s">
        <v>256</v>
      </c>
      <c r="C82" s="21" t="s">
        <v>65</v>
      </c>
      <c r="D82" s="21" t="s">
        <v>6</v>
      </c>
      <c r="E82" s="21" t="s">
        <v>6</v>
      </c>
      <c r="F82" s="21" t="s">
        <v>6</v>
      </c>
      <c r="G82" s="21" t="s">
        <v>6</v>
      </c>
      <c r="H82" s="21" t="s">
        <v>46</v>
      </c>
      <c r="I82" s="21">
        <v>37</v>
      </c>
      <c r="J82" s="21">
        <v>25</v>
      </c>
    </row>
    <row r="83" spans="1:10">
      <c r="A83" t="s">
        <v>257</v>
      </c>
      <c r="B83" t="s">
        <v>258</v>
      </c>
      <c r="C83" s="21" t="s">
        <v>68</v>
      </c>
      <c r="D83" s="21" t="s">
        <v>6</v>
      </c>
      <c r="E83" s="21" t="s">
        <v>6</v>
      </c>
      <c r="F83" s="21" t="s">
        <v>6</v>
      </c>
      <c r="G83" s="21" t="s">
        <v>6</v>
      </c>
      <c r="H83" s="21" t="s">
        <v>46</v>
      </c>
      <c r="I83" s="21">
        <v>21</v>
      </c>
      <c r="J83" s="21">
        <v>25</v>
      </c>
    </row>
    <row r="84" spans="1:10">
      <c r="A84" t="s">
        <v>259</v>
      </c>
      <c r="B84" t="s">
        <v>260</v>
      </c>
      <c r="C84" s="21" t="s">
        <v>68</v>
      </c>
      <c r="D84" s="21" t="s">
        <v>6</v>
      </c>
      <c r="E84" s="21" t="s">
        <v>6</v>
      </c>
      <c r="F84" s="21" t="s">
        <v>6</v>
      </c>
      <c r="G84" s="21" t="s">
        <v>6</v>
      </c>
      <c r="H84" s="21" t="s">
        <v>6</v>
      </c>
      <c r="I84" s="21">
        <v>23</v>
      </c>
      <c r="J84" s="21">
        <v>25</v>
      </c>
    </row>
    <row r="85" spans="1:10">
      <c r="A85" t="s">
        <v>261</v>
      </c>
      <c r="B85" t="s">
        <v>262</v>
      </c>
      <c r="C85" s="21" t="s">
        <v>68</v>
      </c>
      <c r="D85" s="21" t="s">
        <v>6</v>
      </c>
      <c r="E85" s="21" t="s">
        <v>6</v>
      </c>
      <c r="F85" s="21" t="s">
        <v>6</v>
      </c>
      <c r="G85" s="21" t="s">
        <v>6</v>
      </c>
      <c r="H85" s="21" t="s">
        <v>6</v>
      </c>
      <c r="I85" s="21">
        <v>12</v>
      </c>
      <c r="J85" s="21">
        <v>25</v>
      </c>
    </row>
    <row r="86" spans="1:10">
      <c r="A86" t="s">
        <v>263</v>
      </c>
      <c r="B86" t="s">
        <v>264</v>
      </c>
      <c r="C86" s="21" t="s">
        <v>68</v>
      </c>
      <c r="D86" s="21" t="s">
        <v>6</v>
      </c>
      <c r="E86" s="21" t="s">
        <v>6</v>
      </c>
      <c r="F86" s="21" t="s">
        <v>6</v>
      </c>
      <c r="G86" s="21" t="s">
        <v>6</v>
      </c>
      <c r="H86" s="21" t="s">
        <v>6</v>
      </c>
      <c r="I86" s="21">
        <v>27</v>
      </c>
      <c r="J86" s="21">
        <v>25</v>
      </c>
    </row>
    <row r="87" spans="1:10">
      <c r="A87" t="s">
        <v>265</v>
      </c>
      <c r="B87" t="s">
        <v>266</v>
      </c>
      <c r="C87" s="21" t="s">
        <v>68</v>
      </c>
      <c r="D87" s="21" t="s">
        <v>6</v>
      </c>
      <c r="E87" s="21" t="s">
        <v>6</v>
      </c>
      <c r="F87" s="21" t="s">
        <v>6</v>
      </c>
      <c r="G87" s="21" t="s">
        <v>6</v>
      </c>
      <c r="H87" s="21" t="s">
        <v>46</v>
      </c>
      <c r="I87" s="21">
        <v>0</v>
      </c>
      <c r="J87" s="21">
        <v>25</v>
      </c>
    </row>
    <row r="88" spans="1:10">
      <c r="A88" t="s">
        <v>267</v>
      </c>
      <c r="B88" t="s">
        <v>268</v>
      </c>
      <c r="C88" s="21" t="s">
        <v>68</v>
      </c>
      <c r="D88" s="21" t="s">
        <v>6</v>
      </c>
      <c r="E88" s="21" t="s">
        <v>6</v>
      </c>
      <c r="F88" s="21" t="s">
        <v>6</v>
      </c>
      <c r="G88" s="21" t="s">
        <v>6</v>
      </c>
      <c r="H88" s="21" t="s">
        <v>6</v>
      </c>
      <c r="I88" s="21">
        <v>98</v>
      </c>
      <c r="J88" s="21">
        <v>25</v>
      </c>
    </row>
    <row r="89" spans="1:10">
      <c r="A89" t="s">
        <v>269</v>
      </c>
      <c r="B89" t="s">
        <v>270</v>
      </c>
      <c r="C89" s="21" t="s">
        <v>68</v>
      </c>
      <c r="D89" s="21" t="s">
        <v>6</v>
      </c>
      <c r="E89" s="21" t="s">
        <v>6</v>
      </c>
      <c r="F89" s="21" t="s">
        <v>6</v>
      </c>
      <c r="G89" s="21" t="s">
        <v>6</v>
      </c>
      <c r="H89" s="21" t="s">
        <v>6</v>
      </c>
      <c r="I89" s="21">
        <v>34</v>
      </c>
      <c r="J89" s="21">
        <v>25</v>
      </c>
    </row>
    <row r="90" spans="1:10">
      <c r="A90" t="s">
        <v>271</v>
      </c>
      <c r="B90" t="s">
        <v>272</v>
      </c>
      <c r="C90" s="21" t="s">
        <v>68</v>
      </c>
      <c r="D90" s="21" t="s">
        <v>6</v>
      </c>
      <c r="E90" s="21" t="s">
        <v>6</v>
      </c>
      <c r="F90" s="21" t="s">
        <v>6</v>
      </c>
      <c r="G90" s="21" t="s">
        <v>6</v>
      </c>
      <c r="H90" s="21" t="s">
        <v>6</v>
      </c>
      <c r="I90" s="21">
        <v>10</v>
      </c>
      <c r="J90" s="21">
        <v>25</v>
      </c>
    </row>
    <row r="91" spans="1:10">
      <c r="A91" t="s">
        <v>273</v>
      </c>
      <c r="B91" t="s">
        <v>274</v>
      </c>
      <c r="C91" s="21" t="s">
        <v>68</v>
      </c>
      <c r="D91" s="21" t="s">
        <v>6</v>
      </c>
      <c r="E91" s="21" t="s">
        <v>6</v>
      </c>
      <c r="F91" s="21" t="s">
        <v>6</v>
      </c>
      <c r="G91" s="21" t="s">
        <v>6</v>
      </c>
      <c r="H91" s="21" t="s">
        <v>46</v>
      </c>
      <c r="I91" s="21">
        <v>12</v>
      </c>
      <c r="J91" s="21">
        <v>25</v>
      </c>
    </row>
    <row r="92" spans="1:10">
      <c r="A92" t="s">
        <v>275</v>
      </c>
      <c r="B92" t="s">
        <v>276</v>
      </c>
      <c r="C92" s="21" t="s">
        <v>68</v>
      </c>
      <c r="D92" s="21" t="s">
        <v>6</v>
      </c>
      <c r="E92" s="21" t="s">
        <v>6</v>
      </c>
      <c r="F92" s="21" t="s">
        <v>6</v>
      </c>
      <c r="G92" s="21" t="s">
        <v>6</v>
      </c>
      <c r="H92" s="21" t="s">
        <v>6</v>
      </c>
      <c r="I92" s="21">
        <v>30</v>
      </c>
      <c r="J92" s="21">
        <v>25</v>
      </c>
    </row>
    <row r="93" spans="1:10">
      <c r="A93" t="s">
        <v>277</v>
      </c>
      <c r="B93" t="s">
        <v>278</v>
      </c>
      <c r="C93" s="21" t="s">
        <v>68</v>
      </c>
      <c r="D93" s="21" t="s">
        <v>6</v>
      </c>
      <c r="E93" s="21" t="s">
        <v>6</v>
      </c>
      <c r="F93" s="21" t="s">
        <v>6</v>
      </c>
      <c r="G93" s="21" t="s">
        <v>6</v>
      </c>
      <c r="H93" s="21" t="s">
        <v>6</v>
      </c>
      <c r="I93" s="21">
        <v>34</v>
      </c>
      <c r="J93" s="21">
        <v>25</v>
      </c>
    </row>
    <row r="94" spans="1:10">
      <c r="A94" t="s">
        <v>279</v>
      </c>
      <c r="B94" t="s">
        <v>280</v>
      </c>
      <c r="C94" s="21" t="s">
        <v>68</v>
      </c>
      <c r="D94" s="21" t="s">
        <v>6</v>
      </c>
      <c r="E94" s="21" t="s">
        <v>6</v>
      </c>
      <c r="F94" s="21" t="s">
        <v>6</v>
      </c>
      <c r="G94" s="21" t="s">
        <v>6</v>
      </c>
      <c r="H94" s="21" t="s">
        <v>6</v>
      </c>
      <c r="I94" s="21">
        <v>11</v>
      </c>
      <c r="J94" s="21">
        <v>25</v>
      </c>
    </row>
    <row r="95" spans="1:10">
      <c r="A95" t="s">
        <v>281</v>
      </c>
      <c r="B95" t="s">
        <v>282</v>
      </c>
      <c r="C95" s="21" t="s">
        <v>68</v>
      </c>
      <c r="D95" s="21" t="s">
        <v>6</v>
      </c>
      <c r="E95" s="21" t="s">
        <v>6</v>
      </c>
      <c r="F95" s="21" t="s">
        <v>6</v>
      </c>
      <c r="G95" s="21" t="s">
        <v>6</v>
      </c>
      <c r="H95" s="21" t="s">
        <v>6</v>
      </c>
      <c r="I95" s="21">
        <v>15</v>
      </c>
      <c r="J95" s="21">
        <v>25</v>
      </c>
    </row>
    <row r="96" spans="1:10">
      <c r="A96" t="s">
        <v>283</v>
      </c>
      <c r="B96" t="s">
        <v>284</v>
      </c>
      <c r="C96" s="21" t="s">
        <v>68</v>
      </c>
      <c r="D96" s="21" t="s">
        <v>6</v>
      </c>
      <c r="E96" s="21" t="s">
        <v>6</v>
      </c>
      <c r="F96" s="21" t="s">
        <v>6</v>
      </c>
      <c r="G96" s="21" t="s">
        <v>6</v>
      </c>
      <c r="H96" s="21" t="s">
        <v>6</v>
      </c>
      <c r="I96" s="21">
        <v>27</v>
      </c>
      <c r="J96" s="21">
        <v>25</v>
      </c>
    </row>
    <row r="97" spans="1:10">
      <c r="A97" t="s">
        <v>285</v>
      </c>
      <c r="B97" t="s">
        <v>286</v>
      </c>
      <c r="C97" s="21" t="s">
        <v>65</v>
      </c>
      <c r="D97" s="21" t="s">
        <v>6</v>
      </c>
      <c r="E97" s="21" t="s">
        <v>6</v>
      </c>
      <c r="F97" s="21" t="s">
        <v>6</v>
      </c>
      <c r="G97" s="21" t="s">
        <v>6</v>
      </c>
      <c r="H97" s="21" t="s">
        <v>46</v>
      </c>
      <c r="I97" s="21">
        <v>52</v>
      </c>
      <c r="J97" s="21">
        <v>25</v>
      </c>
    </row>
    <row r="98" spans="1:10">
      <c r="A98" t="s">
        <v>287</v>
      </c>
      <c r="B98" t="s">
        <v>288</v>
      </c>
      <c r="C98" s="21" t="s">
        <v>68</v>
      </c>
      <c r="D98" s="21" t="s">
        <v>6</v>
      </c>
      <c r="E98" s="21" t="s">
        <v>6</v>
      </c>
      <c r="F98" s="21" t="s">
        <v>6</v>
      </c>
      <c r="G98" s="21" t="s">
        <v>6</v>
      </c>
      <c r="H98" s="21" t="s">
        <v>6</v>
      </c>
      <c r="I98" s="21">
        <v>14</v>
      </c>
      <c r="J98" s="21">
        <v>25</v>
      </c>
    </row>
    <row r="99" spans="1:10">
      <c r="A99" t="s">
        <v>289</v>
      </c>
      <c r="B99" t="s">
        <v>290</v>
      </c>
      <c r="C99" s="21" t="s">
        <v>65</v>
      </c>
      <c r="D99" s="21" t="s">
        <v>6</v>
      </c>
      <c r="E99" s="21" t="s">
        <v>6</v>
      </c>
      <c r="F99" s="21" t="s">
        <v>6</v>
      </c>
      <c r="G99" s="21" t="s">
        <v>6</v>
      </c>
      <c r="H99" s="21" t="s">
        <v>46</v>
      </c>
      <c r="I99" s="21">
        <v>18</v>
      </c>
      <c r="J99" s="21">
        <v>25</v>
      </c>
    </row>
    <row r="100" spans="1:10">
      <c r="A100" t="s">
        <v>291</v>
      </c>
      <c r="B100" t="s">
        <v>292</v>
      </c>
      <c r="C100" s="21" t="s">
        <v>65</v>
      </c>
      <c r="D100" s="21" t="s">
        <v>6</v>
      </c>
      <c r="E100" s="21" t="s">
        <v>6</v>
      </c>
      <c r="F100" s="21" t="s">
        <v>6</v>
      </c>
      <c r="G100" s="21" t="s">
        <v>6</v>
      </c>
      <c r="H100" s="21" t="s">
        <v>46</v>
      </c>
      <c r="I100" s="21">
        <v>23</v>
      </c>
      <c r="J100" s="21">
        <v>25</v>
      </c>
    </row>
    <row r="101" spans="1:10">
      <c r="A101" t="s">
        <v>293</v>
      </c>
      <c r="B101" t="s">
        <v>294</v>
      </c>
      <c r="C101" s="21" t="s">
        <v>68</v>
      </c>
      <c r="D101" s="21" t="s">
        <v>6</v>
      </c>
      <c r="E101" s="21" t="s">
        <v>6</v>
      </c>
      <c r="F101" s="21" t="s">
        <v>6</v>
      </c>
      <c r="G101" s="21" t="s">
        <v>6</v>
      </c>
      <c r="H101" s="21" t="s">
        <v>46</v>
      </c>
      <c r="I101" s="21">
        <v>17</v>
      </c>
      <c r="J101" s="21">
        <v>25</v>
      </c>
    </row>
    <row r="102" spans="1:10">
      <c r="A102" t="s">
        <v>295</v>
      </c>
      <c r="B102" t="s">
        <v>296</v>
      </c>
      <c r="C102" s="21" t="s">
        <v>68</v>
      </c>
      <c r="D102" s="21" t="s">
        <v>6</v>
      </c>
      <c r="E102" s="21" t="s">
        <v>6</v>
      </c>
      <c r="F102" s="21" t="s">
        <v>6</v>
      </c>
      <c r="G102" s="21" t="s">
        <v>6</v>
      </c>
      <c r="H102" s="21" t="s">
        <v>6</v>
      </c>
      <c r="I102" s="21">
        <v>10</v>
      </c>
      <c r="J102" s="21">
        <v>25</v>
      </c>
    </row>
    <row r="103" spans="1:10">
      <c r="A103" t="s">
        <v>297</v>
      </c>
      <c r="B103" t="s">
        <v>298</v>
      </c>
      <c r="C103" s="21" t="s">
        <v>68</v>
      </c>
      <c r="D103" s="21" t="s">
        <v>6</v>
      </c>
      <c r="E103" s="21" t="s">
        <v>6</v>
      </c>
      <c r="F103" s="21" t="s">
        <v>6</v>
      </c>
      <c r="G103" s="21" t="s">
        <v>6</v>
      </c>
      <c r="H103" s="21" t="s">
        <v>6</v>
      </c>
      <c r="I103" s="21">
        <v>36</v>
      </c>
      <c r="J103" s="21">
        <v>25</v>
      </c>
    </row>
    <row r="104" spans="1:10">
      <c r="A104" t="s">
        <v>299</v>
      </c>
      <c r="B104" t="s">
        <v>300</v>
      </c>
      <c r="C104" s="21" t="s">
        <v>68</v>
      </c>
      <c r="D104" s="21" t="s">
        <v>6</v>
      </c>
      <c r="E104" s="21" t="s">
        <v>6</v>
      </c>
      <c r="F104" s="21" t="s">
        <v>6</v>
      </c>
      <c r="G104" s="21" t="s">
        <v>6</v>
      </c>
      <c r="H104" s="21" t="s">
        <v>46</v>
      </c>
      <c r="I104" s="21">
        <v>48</v>
      </c>
      <c r="J104" s="21">
        <v>25</v>
      </c>
    </row>
    <row r="105" spans="1:10">
      <c r="A105" t="s">
        <v>301</v>
      </c>
      <c r="B105" t="s">
        <v>302</v>
      </c>
      <c r="C105" s="21" t="s">
        <v>68</v>
      </c>
      <c r="D105" s="21" t="s">
        <v>6</v>
      </c>
      <c r="E105" s="21" t="s">
        <v>6</v>
      </c>
      <c r="F105" s="21" t="s">
        <v>6</v>
      </c>
      <c r="G105" s="21" t="s">
        <v>6</v>
      </c>
      <c r="H105" s="21" t="s">
        <v>6</v>
      </c>
      <c r="I105" s="21">
        <v>33</v>
      </c>
      <c r="J105" s="21">
        <v>25</v>
      </c>
    </row>
    <row r="106" spans="1:10">
      <c r="A106" t="s">
        <v>303</v>
      </c>
      <c r="B106" t="s">
        <v>304</v>
      </c>
      <c r="C106" s="21" t="s">
        <v>68</v>
      </c>
      <c r="D106" s="21" t="s">
        <v>6</v>
      </c>
      <c r="E106" s="21" t="s">
        <v>6</v>
      </c>
      <c r="F106" s="21" t="s">
        <v>6</v>
      </c>
      <c r="G106" s="21" t="s">
        <v>6</v>
      </c>
      <c r="H106" s="21" t="s">
        <v>6</v>
      </c>
      <c r="I106" s="21">
        <v>33</v>
      </c>
      <c r="J106" s="21">
        <v>25</v>
      </c>
    </row>
    <row r="107" spans="1:10">
      <c r="A107" t="s">
        <v>99</v>
      </c>
      <c r="B107" t="s">
        <v>305</v>
      </c>
      <c r="C107" s="21" t="s">
        <v>68</v>
      </c>
      <c r="D107" s="21" t="s">
        <v>6</v>
      </c>
      <c r="E107" s="21" t="s">
        <v>6</v>
      </c>
      <c r="F107" s="21" t="s">
        <v>6</v>
      </c>
      <c r="G107" s="21" t="s">
        <v>6</v>
      </c>
      <c r="H107" s="21" t="s">
        <v>46</v>
      </c>
      <c r="I107" s="21">
        <v>16</v>
      </c>
      <c r="J107" s="21">
        <v>25</v>
      </c>
    </row>
    <row r="108" spans="1:10">
      <c r="A108" t="s">
        <v>102</v>
      </c>
      <c r="B108" t="s">
        <v>306</v>
      </c>
      <c r="C108" s="21" t="s">
        <v>68</v>
      </c>
      <c r="D108" s="21" t="s">
        <v>6</v>
      </c>
      <c r="E108" s="21" t="s">
        <v>6</v>
      </c>
      <c r="F108" s="21" t="s">
        <v>6</v>
      </c>
      <c r="G108" s="21" t="s">
        <v>6</v>
      </c>
      <c r="H108" s="21" t="s">
        <v>46</v>
      </c>
      <c r="I108" s="21">
        <v>14</v>
      </c>
      <c r="J108" s="21">
        <v>25</v>
      </c>
    </row>
    <row r="109" spans="1:10">
      <c r="A109" t="s">
        <v>307</v>
      </c>
      <c r="B109" t="s">
        <v>308</v>
      </c>
      <c r="C109" s="21" t="s">
        <v>65</v>
      </c>
      <c r="D109" s="21" t="s">
        <v>6</v>
      </c>
      <c r="E109" s="21" t="s">
        <v>6</v>
      </c>
      <c r="F109" s="21" t="s">
        <v>6</v>
      </c>
      <c r="G109" s="21" t="s">
        <v>6</v>
      </c>
      <c r="H109" s="21" t="s">
        <v>46</v>
      </c>
      <c r="I109" s="21">
        <v>20</v>
      </c>
      <c r="J109" s="21">
        <v>25</v>
      </c>
    </row>
    <row r="110" spans="1:10">
      <c r="A110" t="s">
        <v>309</v>
      </c>
      <c r="B110" t="s">
        <v>310</v>
      </c>
      <c r="C110" s="21" t="s">
        <v>68</v>
      </c>
      <c r="D110" s="21" t="s">
        <v>6</v>
      </c>
      <c r="E110" s="21" t="s">
        <v>6</v>
      </c>
      <c r="F110" s="21" t="s">
        <v>6</v>
      </c>
      <c r="G110" s="21" t="s">
        <v>6</v>
      </c>
      <c r="H110" s="21" t="s">
        <v>46</v>
      </c>
      <c r="I110" s="21">
        <v>22</v>
      </c>
      <c r="J110" s="21">
        <v>25</v>
      </c>
    </row>
    <row r="111" spans="1:10">
      <c r="A111" t="s">
        <v>311</v>
      </c>
      <c r="B111" t="s">
        <v>312</v>
      </c>
      <c r="C111" s="21" t="s">
        <v>68</v>
      </c>
      <c r="D111" s="21" t="s">
        <v>6</v>
      </c>
      <c r="E111" s="21" t="s">
        <v>6</v>
      </c>
      <c r="F111" s="21" t="s">
        <v>6</v>
      </c>
      <c r="G111" s="21" t="s">
        <v>6</v>
      </c>
      <c r="H111" s="21" t="s">
        <v>6</v>
      </c>
      <c r="I111" s="21">
        <v>20</v>
      </c>
      <c r="J111" s="21">
        <v>25</v>
      </c>
    </row>
    <row r="112" spans="1:10">
      <c r="A112" t="s">
        <v>313</v>
      </c>
      <c r="B112" t="s">
        <v>314</v>
      </c>
      <c r="C112" s="21" t="s">
        <v>68</v>
      </c>
      <c r="D112" s="21" t="s">
        <v>6</v>
      </c>
      <c r="E112" s="21" t="s">
        <v>6</v>
      </c>
      <c r="F112" s="21" t="s">
        <v>6</v>
      </c>
      <c r="G112" s="21" t="s">
        <v>6</v>
      </c>
      <c r="H112" s="21" t="s">
        <v>6</v>
      </c>
      <c r="I112" s="21">
        <v>31</v>
      </c>
      <c r="J112" s="21">
        <v>25</v>
      </c>
    </row>
    <row r="113" spans="1:10">
      <c r="A113" t="s">
        <v>315</v>
      </c>
      <c r="B113" t="s">
        <v>316</v>
      </c>
      <c r="C113" s="21" t="s">
        <v>80</v>
      </c>
      <c r="D113" s="21" t="s">
        <v>6</v>
      </c>
      <c r="E113" s="21" t="s">
        <v>6</v>
      </c>
      <c r="F113" s="21" t="s">
        <v>6</v>
      </c>
      <c r="G113" s="21" t="s">
        <v>5</v>
      </c>
      <c r="H113" s="21" t="s">
        <v>46</v>
      </c>
      <c r="I113" s="21">
        <v>28</v>
      </c>
      <c r="J113" s="21">
        <v>25</v>
      </c>
    </row>
    <row r="114" spans="1:10">
      <c r="A114" t="s">
        <v>317</v>
      </c>
      <c r="B114" t="s">
        <v>318</v>
      </c>
      <c r="C114" s="21" t="s">
        <v>68</v>
      </c>
      <c r="D114" s="21" t="s">
        <v>6</v>
      </c>
      <c r="E114" s="21" t="s">
        <v>6</v>
      </c>
      <c r="F114" s="21" t="s">
        <v>6</v>
      </c>
      <c r="G114" s="21" t="s">
        <v>6</v>
      </c>
      <c r="H114" s="21" t="s">
        <v>46</v>
      </c>
      <c r="I114" s="21">
        <v>26</v>
      </c>
      <c r="J114" s="21">
        <v>25</v>
      </c>
    </row>
    <row r="115" spans="1:10">
      <c r="A115" t="s">
        <v>319</v>
      </c>
      <c r="B115" t="s">
        <v>320</v>
      </c>
      <c r="C115" s="21" t="s">
        <v>68</v>
      </c>
      <c r="D115" s="21" t="s">
        <v>6</v>
      </c>
      <c r="E115" s="21" t="s">
        <v>6</v>
      </c>
      <c r="F115" s="21" t="s">
        <v>6</v>
      </c>
      <c r="G115" s="21" t="s">
        <v>6</v>
      </c>
      <c r="H115" s="21" t="s">
        <v>46</v>
      </c>
      <c r="I115" s="21">
        <v>18</v>
      </c>
      <c r="J115" s="21">
        <v>25</v>
      </c>
    </row>
    <row r="116" spans="1:10">
      <c r="A116" t="s">
        <v>321</v>
      </c>
      <c r="B116" t="s">
        <v>322</v>
      </c>
      <c r="C116" s="21" t="s">
        <v>68</v>
      </c>
      <c r="D116" s="21" t="s">
        <v>6</v>
      </c>
      <c r="E116" s="21" t="s">
        <v>6</v>
      </c>
      <c r="F116" s="21" t="s">
        <v>6</v>
      </c>
      <c r="G116" s="21" t="s">
        <v>6</v>
      </c>
      <c r="H116" s="21" t="s">
        <v>6</v>
      </c>
      <c r="I116" s="21">
        <v>27</v>
      </c>
      <c r="J116" s="21">
        <v>25</v>
      </c>
    </row>
    <row r="117" spans="1:10">
      <c r="A117" t="s">
        <v>323</v>
      </c>
      <c r="B117" t="s">
        <v>324</v>
      </c>
      <c r="C117" s="21" t="s">
        <v>68</v>
      </c>
      <c r="D117" s="21" t="s">
        <v>6</v>
      </c>
      <c r="E117" s="21" t="s">
        <v>6</v>
      </c>
      <c r="F117" s="21" t="s">
        <v>6</v>
      </c>
      <c r="G117" s="21" t="s">
        <v>6</v>
      </c>
      <c r="H117" s="21" t="s">
        <v>6</v>
      </c>
      <c r="I117" s="21">
        <v>32</v>
      </c>
      <c r="J117" s="21">
        <v>25</v>
      </c>
    </row>
    <row r="118" spans="1:10">
      <c r="A118" t="s">
        <v>325</v>
      </c>
      <c r="B118" t="s">
        <v>326</v>
      </c>
      <c r="C118" s="21" t="s">
        <v>68</v>
      </c>
      <c r="D118" s="21" t="s">
        <v>6</v>
      </c>
      <c r="E118" s="21" t="s">
        <v>6</v>
      </c>
      <c r="F118" s="21" t="s">
        <v>6</v>
      </c>
      <c r="G118" s="21" t="s">
        <v>6</v>
      </c>
      <c r="H118" s="21" t="s">
        <v>6</v>
      </c>
      <c r="I118" s="21">
        <v>28</v>
      </c>
      <c r="J118" s="21">
        <v>25</v>
      </c>
    </row>
    <row r="119" spans="1:10">
      <c r="A119" t="s">
        <v>327</v>
      </c>
      <c r="B119" t="s">
        <v>328</v>
      </c>
      <c r="C119" s="21" t="s">
        <v>68</v>
      </c>
      <c r="D119" s="21" t="s">
        <v>6</v>
      </c>
      <c r="E119" s="21" t="s">
        <v>6</v>
      </c>
      <c r="F119" s="21" t="s">
        <v>6</v>
      </c>
      <c r="G119" s="21" t="s">
        <v>6</v>
      </c>
      <c r="H119" s="21" t="s">
        <v>6</v>
      </c>
      <c r="I119" s="21">
        <v>23</v>
      </c>
      <c r="J119" s="21">
        <v>25</v>
      </c>
    </row>
    <row r="120" spans="1:10">
      <c r="A120" t="s">
        <v>329</v>
      </c>
      <c r="B120" t="s">
        <v>330</v>
      </c>
      <c r="C120" s="21" t="s">
        <v>68</v>
      </c>
      <c r="D120" s="21" t="s">
        <v>6</v>
      </c>
      <c r="E120" s="21" t="s">
        <v>6</v>
      </c>
      <c r="F120" s="21" t="s">
        <v>6</v>
      </c>
      <c r="G120" s="21" t="s">
        <v>6</v>
      </c>
      <c r="H120" s="21" t="s">
        <v>6</v>
      </c>
      <c r="I120" s="21">
        <v>9</v>
      </c>
      <c r="J120" s="21">
        <v>25</v>
      </c>
    </row>
    <row r="121" spans="1:10">
      <c r="A121" t="s">
        <v>331</v>
      </c>
      <c r="B121" t="s">
        <v>332</v>
      </c>
      <c r="C121" s="21" t="s">
        <v>68</v>
      </c>
      <c r="D121" s="21" t="s">
        <v>6</v>
      </c>
      <c r="E121" s="21" t="s">
        <v>6</v>
      </c>
      <c r="F121" s="21" t="s">
        <v>6</v>
      </c>
      <c r="G121" s="21" t="s">
        <v>6</v>
      </c>
      <c r="H121" s="21" t="s">
        <v>6</v>
      </c>
      <c r="I121" s="21">
        <v>28</v>
      </c>
      <c r="J121" s="21">
        <v>25</v>
      </c>
    </row>
    <row r="122" spans="1:10">
      <c r="A122" t="s">
        <v>333</v>
      </c>
      <c r="B122" t="s">
        <v>334</v>
      </c>
      <c r="C122" s="21" t="s">
        <v>80</v>
      </c>
      <c r="D122" s="21" t="s">
        <v>6</v>
      </c>
      <c r="E122" s="21" t="s">
        <v>6</v>
      </c>
      <c r="F122" s="21" t="s">
        <v>6</v>
      </c>
      <c r="G122" s="21" t="s">
        <v>5</v>
      </c>
      <c r="H122" s="21" t="s">
        <v>6</v>
      </c>
      <c r="I122" s="21">
        <v>30</v>
      </c>
      <c r="J122" s="21">
        <v>25</v>
      </c>
    </row>
    <row r="123" spans="1:10">
      <c r="A123" t="s">
        <v>335</v>
      </c>
      <c r="B123" t="s">
        <v>336</v>
      </c>
      <c r="C123" s="21" t="s">
        <v>68</v>
      </c>
      <c r="D123" s="21" t="s">
        <v>6</v>
      </c>
      <c r="E123" s="21" t="s">
        <v>6</v>
      </c>
      <c r="F123" s="21" t="s">
        <v>6</v>
      </c>
      <c r="G123" s="21" t="s">
        <v>6</v>
      </c>
      <c r="H123" s="21" t="s">
        <v>46</v>
      </c>
      <c r="I123" s="21">
        <v>36</v>
      </c>
      <c r="J123" s="21">
        <v>25</v>
      </c>
    </row>
    <row r="124" spans="1:10">
      <c r="A124" t="s">
        <v>337</v>
      </c>
      <c r="B124" t="s">
        <v>338</v>
      </c>
      <c r="C124" s="21" t="s">
        <v>68</v>
      </c>
      <c r="D124" s="21" t="s">
        <v>6</v>
      </c>
      <c r="E124" s="21" t="s">
        <v>6</v>
      </c>
      <c r="F124" s="21" t="s">
        <v>6</v>
      </c>
      <c r="G124" s="21" t="s">
        <v>6</v>
      </c>
      <c r="H124" s="21" t="s">
        <v>6</v>
      </c>
      <c r="I124" s="21">
        <v>28</v>
      </c>
      <c r="J124" s="21">
        <v>25</v>
      </c>
    </row>
    <row r="125" spans="1:10">
      <c r="A125" t="s">
        <v>339</v>
      </c>
      <c r="B125" t="s">
        <v>340</v>
      </c>
      <c r="C125" s="21" t="s">
        <v>68</v>
      </c>
      <c r="D125" s="21" t="s">
        <v>6</v>
      </c>
      <c r="E125" s="21" t="s">
        <v>6</v>
      </c>
      <c r="F125" s="21" t="s">
        <v>6</v>
      </c>
      <c r="G125" s="21" t="s">
        <v>6</v>
      </c>
      <c r="H125" s="21" t="s">
        <v>6</v>
      </c>
      <c r="I125" s="21">
        <v>39</v>
      </c>
      <c r="J125" s="21">
        <v>25</v>
      </c>
    </row>
    <row r="126" spans="1:10">
      <c r="A126" t="s">
        <v>341</v>
      </c>
      <c r="B126" t="s">
        <v>342</v>
      </c>
      <c r="C126" s="21" t="s">
        <v>68</v>
      </c>
      <c r="D126" s="21" t="s">
        <v>6</v>
      </c>
      <c r="E126" s="21" t="s">
        <v>6</v>
      </c>
      <c r="F126" s="21" t="s">
        <v>6</v>
      </c>
      <c r="G126" s="21" t="s">
        <v>6</v>
      </c>
      <c r="H126" s="21" t="s">
        <v>46</v>
      </c>
      <c r="I126" s="21">
        <v>33</v>
      </c>
      <c r="J126" s="21">
        <v>25</v>
      </c>
    </row>
    <row r="127" spans="1:10">
      <c r="A127" t="s">
        <v>343</v>
      </c>
      <c r="B127" t="s">
        <v>344</v>
      </c>
      <c r="C127" s="21" t="s">
        <v>68</v>
      </c>
      <c r="D127" s="21" t="s">
        <v>6</v>
      </c>
      <c r="E127" s="21" t="s">
        <v>6</v>
      </c>
      <c r="F127" s="21" t="s">
        <v>6</v>
      </c>
      <c r="G127" s="21" t="s">
        <v>6</v>
      </c>
      <c r="H127" s="21" t="s">
        <v>6</v>
      </c>
      <c r="I127" s="21">
        <v>29</v>
      </c>
      <c r="J127" s="21">
        <v>25</v>
      </c>
    </row>
    <row r="128" spans="1:10">
      <c r="A128" t="s">
        <v>345</v>
      </c>
      <c r="B128" t="s">
        <v>346</v>
      </c>
      <c r="C128" s="21" t="s">
        <v>68</v>
      </c>
      <c r="D128" s="21" t="s">
        <v>6</v>
      </c>
      <c r="E128" s="21" t="s">
        <v>6</v>
      </c>
      <c r="F128" s="21" t="s">
        <v>6</v>
      </c>
      <c r="G128" s="21" t="s">
        <v>6</v>
      </c>
      <c r="H128" s="21" t="s">
        <v>46</v>
      </c>
      <c r="I128" s="21">
        <v>14</v>
      </c>
      <c r="J128" s="21">
        <v>25</v>
      </c>
    </row>
    <row r="129" spans="1:10">
      <c r="A129" t="s">
        <v>347</v>
      </c>
      <c r="B129" t="s">
        <v>348</v>
      </c>
      <c r="C129" s="21" t="s">
        <v>68</v>
      </c>
      <c r="D129" s="21" t="s">
        <v>6</v>
      </c>
      <c r="E129" s="21" t="s">
        <v>6</v>
      </c>
      <c r="F129" s="21" t="s">
        <v>6</v>
      </c>
      <c r="G129" s="21" t="s">
        <v>6</v>
      </c>
      <c r="H129" s="21" t="s">
        <v>6</v>
      </c>
      <c r="I129" s="21">
        <v>15</v>
      </c>
      <c r="J129" s="21">
        <v>25</v>
      </c>
    </row>
    <row r="130" spans="1:10">
      <c r="A130" t="s">
        <v>349</v>
      </c>
      <c r="B130" t="s">
        <v>350</v>
      </c>
      <c r="C130" s="21" t="s">
        <v>68</v>
      </c>
      <c r="D130" s="21" t="s">
        <v>6</v>
      </c>
      <c r="E130" s="21" t="s">
        <v>6</v>
      </c>
      <c r="F130" s="21" t="s">
        <v>6</v>
      </c>
      <c r="G130" s="21" t="s">
        <v>6</v>
      </c>
      <c r="H130" s="21" t="s">
        <v>6</v>
      </c>
      <c r="I130" s="21">
        <v>16</v>
      </c>
      <c r="J130" s="21">
        <v>25</v>
      </c>
    </row>
    <row r="131" spans="1:10">
      <c r="A131" t="s">
        <v>351</v>
      </c>
      <c r="B131" t="s">
        <v>352</v>
      </c>
      <c r="C131" s="21" t="s">
        <v>68</v>
      </c>
      <c r="D131" s="21" t="s">
        <v>6</v>
      </c>
      <c r="E131" s="21" t="s">
        <v>6</v>
      </c>
      <c r="F131" s="21" t="s">
        <v>6</v>
      </c>
      <c r="G131" s="21" t="s">
        <v>6</v>
      </c>
      <c r="H131" s="21" t="s">
        <v>6</v>
      </c>
      <c r="I131" s="21">
        <v>33</v>
      </c>
      <c r="J131" s="21">
        <v>25</v>
      </c>
    </row>
    <row r="132" spans="1:10">
      <c r="A132" t="s">
        <v>353</v>
      </c>
      <c r="B132" t="s">
        <v>354</v>
      </c>
      <c r="C132" s="21" t="s">
        <v>68</v>
      </c>
      <c r="D132" s="21" t="s">
        <v>6</v>
      </c>
      <c r="E132" s="21" t="s">
        <v>6</v>
      </c>
      <c r="F132" s="21" t="s">
        <v>6</v>
      </c>
      <c r="G132" s="21" t="s">
        <v>6</v>
      </c>
      <c r="H132" s="21" t="s">
        <v>6</v>
      </c>
      <c r="I132" s="21">
        <v>38</v>
      </c>
      <c r="J132" s="21">
        <v>25</v>
      </c>
    </row>
    <row r="133" spans="1:10">
      <c r="A133" t="s">
        <v>355</v>
      </c>
      <c r="B133" t="s">
        <v>356</v>
      </c>
      <c r="C133" s="21" t="s">
        <v>68</v>
      </c>
      <c r="D133" s="21" t="s">
        <v>6</v>
      </c>
      <c r="E133" s="21" t="s">
        <v>6</v>
      </c>
      <c r="F133" s="21" t="s">
        <v>6</v>
      </c>
      <c r="G133" s="21" t="s">
        <v>6</v>
      </c>
      <c r="H133" s="21" t="s">
        <v>46</v>
      </c>
      <c r="I133" s="21">
        <v>12</v>
      </c>
      <c r="J133" s="21">
        <v>25</v>
      </c>
    </row>
    <row r="134" spans="1:10">
      <c r="A134" t="s">
        <v>101</v>
      </c>
      <c r="B134" t="s">
        <v>357</v>
      </c>
      <c r="C134" s="21" t="s">
        <v>68</v>
      </c>
      <c r="D134" s="21" t="s">
        <v>6</v>
      </c>
      <c r="E134" s="21" t="s">
        <v>6</v>
      </c>
      <c r="F134" s="21" t="s">
        <v>6</v>
      </c>
      <c r="G134" s="21" t="s">
        <v>6</v>
      </c>
      <c r="H134" s="21" t="s">
        <v>46</v>
      </c>
      <c r="I134" s="21">
        <v>14</v>
      </c>
      <c r="J134" s="21">
        <v>25</v>
      </c>
    </row>
    <row r="135" spans="1:10">
      <c r="A135" t="s">
        <v>358</v>
      </c>
      <c r="B135" t="s">
        <v>359</v>
      </c>
      <c r="C135" s="21" t="s">
        <v>68</v>
      </c>
      <c r="D135" s="21" t="s">
        <v>6</v>
      </c>
      <c r="E135" s="21" t="s">
        <v>6</v>
      </c>
      <c r="F135" s="21" t="s">
        <v>6</v>
      </c>
      <c r="G135" s="21" t="s">
        <v>6</v>
      </c>
      <c r="H135" s="21" t="s">
        <v>46</v>
      </c>
      <c r="I135" s="21">
        <v>58</v>
      </c>
      <c r="J135" s="21">
        <v>25</v>
      </c>
    </row>
    <row r="136" spans="1:10">
      <c r="A136" t="s">
        <v>360</v>
      </c>
      <c r="B136" t="s">
        <v>361</v>
      </c>
      <c r="C136" s="21" t="s">
        <v>68</v>
      </c>
      <c r="D136" s="21" t="s">
        <v>6</v>
      </c>
      <c r="E136" s="21" t="s">
        <v>6</v>
      </c>
      <c r="F136" s="21" t="s">
        <v>6</v>
      </c>
      <c r="G136" s="21" t="s">
        <v>6</v>
      </c>
      <c r="H136" s="21" t="s">
        <v>46</v>
      </c>
      <c r="I136" s="21">
        <v>30</v>
      </c>
      <c r="J136" s="21">
        <v>25</v>
      </c>
    </row>
    <row r="137" spans="1:10">
      <c r="A137" t="s">
        <v>362</v>
      </c>
      <c r="B137" t="s">
        <v>363</v>
      </c>
      <c r="C137" s="21" t="s">
        <v>68</v>
      </c>
      <c r="D137" s="21" t="s">
        <v>6</v>
      </c>
      <c r="E137" s="21" t="s">
        <v>6</v>
      </c>
      <c r="F137" s="21" t="s">
        <v>6</v>
      </c>
      <c r="G137" s="21" t="s">
        <v>6</v>
      </c>
      <c r="H137" s="21" t="s">
        <v>46</v>
      </c>
      <c r="I137" s="21">
        <v>0</v>
      </c>
      <c r="J137" s="21">
        <v>25</v>
      </c>
    </row>
    <row r="138" spans="1:10">
      <c r="A138" t="s">
        <v>364</v>
      </c>
      <c r="B138" t="s">
        <v>365</v>
      </c>
      <c r="C138" s="21" t="s">
        <v>68</v>
      </c>
      <c r="D138" s="21" t="s">
        <v>6</v>
      </c>
      <c r="E138" s="21" t="s">
        <v>6</v>
      </c>
      <c r="F138" s="21" t="s">
        <v>6</v>
      </c>
      <c r="G138" s="21" t="s">
        <v>6</v>
      </c>
      <c r="H138" s="21" t="s">
        <v>6</v>
      </c>
      <c r="I138" s="21">
        <v>34</v>
      </c>
      <c r="J138" s="21">
        <v>25</v>
      </c>
    </row>
    <row r="139" spans="1:10">
      <c r="A139" t="s">
        <v>103</v>
      </c>
      <c r="B139" t="s">
        <v>366</v>
      </c>
      <c r="C139" s="21" t="s">
        <v>68</v>
      </c>
      <c r="D139" s="21" t="s">
        <v>6</v>
      </c>
      <c r="E139" s="21" t="s">
        <v>6</v>
      </c>
      <c r="F139" s="21" t="s">
        <v>6</v>
      </c>
      <c r="G139" s="21" t="s">
        <v>6</v>
      </c>
      <c r="H139" s="21" t="s">
        <v>6</v>
      </c>
      <c r="I139" s="21">
        <v>29</v>
      </c>
      <c r="J139" s="21">
        <v>25</v>
      </c>
    </row>
    <row r="140" spans="1:10">
      <c r="A140" t="s">
        <v>100</v>
      </c>
      <c r="B140" t="s">
        <v>367</v>
      </c>
      <c r="C140" s="21" t="s">
        <v>80</v>
      </c>
      <c r="D140" s="21" t="s">
        <v>6</v>
      </c>
      <c r="E140" s="21" t="s">
        <v>6</v>
      </c>
      <c r="F140" s="21" t="s">
        <v>6</v>
      </c>
      <c r="G140" s="21" t="s">
        <v>5</v>
      </c>
      <c r="H140" s="21" t="s">
        <v>6</v>
      </c>
      <c r="I140" s="21">
        <v>18</v>
      </c>
      <c r="J140" s="21">
        <v>25</v>
      </c>
    </row>
    <row r="141" spans="1:10">
      <c r="A141" t="s">
        <v>368</v>
      </c>
      <c r="B141" t="s">
        <v>369</v>
      </c>
      <c r="C141" s="21" t="s">
        <v>68</v>
      </c>
      <c r="D141" s="21" t="s">
        <v>6</v>
      </c>
      <c r="E141" s="21" t="s">
        <v>6</v>
      </c>
      <c r="F141" s="21" t="s">
        <v>6</v>
      </c>
      <c r="G141" s="21" t="s">
        <v>6</v>
      </c>
      <c r="H141" s="21" t="s">
        <v>46</v>
      </c>
      <c r="I141" s="21">
        <v>14</v>
      </c>
      <c r="J141" s="21">
        <v>25</v>
      </c>
    </row>
    <row r="142" spans="1:10">
      <c r="A142" t="s">
        <v>370</v>
      </c>
      <c r="B142" t="s">
        <v>371</v>
      </c>
      <c r="C142" s="21" t="s">
        <v>68</v>
      </c>
      <c r="D142" s="21" t="s">
        <v>6</v>
      </c>
      <c r="E142" s="21" t="s">
        <v>6</v>
      </c>
      <c r="F142" s="21" t="s">
        <v>6</v>
      </c>
      <c r="G142" s="21" t="s">
        <v>6</v>
      </c>
      <c r="H142" s="21" t="s">
        <v>6</v>
      </c>
      <c r="I142" s="21">
        <v>29</v>
      </c>
      <c r="J142" s="21">
        <v>25</v>
      </c>
    </row>
    <row r="143" spans="1:10">
      <c r="A143" t="s">
        <v>372</v>
      </c>
      <c r="B143" t="s">
        <v>373</v>
      </c>
      <c r="C143" s="21" t="s">
        <v>68</v>
      </c>
      <c r="D143" s="21" t="s">
        <v>6</v>
      </c>
      <c r="E143" s="21" t="s">
        <v>6</v>
      </c>
      <c r="F143" s="21" t="s">
        <v>6</v>
      </c>
      <c r="G143" s="21" t="s">
        <v>6</v>
      </c>
      <c r="H143" s="21" t="s">
        <v>6</v>
      </c>
      <c r="I143" s="21">
        <v>29</v>
      </c>
      <c r="J143" s="21">
        <v>25</v>
      </c>
    </row>
    <row r="144" spans="1:10">
      <c r="A144" t="s">
        <v>374</v>
      </c>
      <c r="B144" t="s">
        <v>375</v>
      </c>
      <c r="C144" s="21" t="s">
        <v>68</v>
      </c>
      <c r="D144" s="21" t="s">
        <v>6</v>
      </c>
      <c r="E144" s="21" t="s">
        <v>6</v>
      </c>
      <c r="F144" s="21" t="s">
        <v>6</v>
      </c>
      <c r="G144" s="21" t="s">
        <v>6</v>
      </c>
      <c r="H144" s="21" t="s">
        <v>6</v>
      </c>
      <c r="I144" s="21">
        <v>24</v>
      </c>
      <c r="J144" s="21">
        <v>25</v>
      </c>
    </row>
    <row r="145" spans="1:10">
      <c r="A145" t="s">
        <v>376</v>
      </c>
      <c r="B145" t="s">
        <v>377</v>
      </c>
      <c r="C145" s="21" t="s">
        <v>68</v>
      </c>
      <c r="D145" s="21" t="s">
        <v>6</v>
      </c>
      <c r="E145" s="21" t="s">
        <v>6</v>
      </c>
      <c r="F145" s="21" t="s">
        <v>6</v>
      </c>
      <c r="G145" s="21" t="s">
        <v>6</v>
      </c>
      <c r="H145" s="21" t="s">
        <v>6</v>
      </c>
      <c r="I145" s="21">
        <v>45</v>
      </c>
      <c r="J145" s="21">
        <v>25</v>
      </c>
    </row>
    <row r="146" spans="1:10">
      <c r="A146" t="s">
        <v>378</v>
      </c>
      <c r="B146" t="s">
        <v>379</v>
      </c>
      <c r="C146" s="21" t="s">
        <v>68</v>
      </c>
      <c r="D146" s="21" t="s">
        <v>6</v>
      </c>
      <c r="E146" s="21" t="s">
        <v>6</v>
      </c>
      <c r="F146" s="21" t="s">
        <v>6</v>
      </c>
      <c r="G146" s="21" t="s">
        <v>6</v>
      </c>
      <c r="H146" s="21" t="s">
        <v>6</v>
      </c>
      <c r="I146" s="21">
        <v>83</v>
      </c>
      <c r="J146" s="21">
        <v>25</v>
      </c>
    </row>
    <row r="147" spans="1:10">
      <c r="A147" t="s">
        <v>380</v>
      </c>
      <c r="B147" t="s">
        <v>381</v>
      </c>
      <c r="C147" s="21" t="s">
        <v>68</v>
      </c>
      <c r="D147" s="21" t="s">
        <v>6</v>
      </c>
      <c r="E147" s="21" t="s">
        <v>6</v>
      </c>
      <c r="F147" s="21" t="s">
        <v>6</v>
      </c>
      <c r="G147" s="21" t="s">
        <v>6</v>
      </c>
      <c r="H147" s="21" t="s">
        <v>6</v>
      </c>
      <c r="I147" s="21">
        <v>39</v>
      </c>
      <c r="J147" s="21">
        <v>25</v>
      </c>
    </row>
    <row r="148" spans="1:10">
      <c r="A148" t="s">
        <v>382</v>
      </c>
      <c r="B148" t="s">
        <v>383</v>
      </c>
      <c r="C148" s="21" t="s">
        <v>68</v>
      </c>
      <c r="D148" s="21" t="s">
        <v>6</v>
      </c>
      <c r="E148" s="21" t="s">
        <v>6</v>
      </c>
      <c r="F148" s="21" t="s">
        <v>6</v>
      </c>
      <c r="G148" s="21" t="s">
        <v>6</v>
      </c>
      <c r="H148" s="21" t="s">
        <v>46</v>
      </c>
      <c r="I148" s="21">
        <v>37</v>
      </c>
      <c r="J148" s="21">
        <v>25</v>
      </c>
    </row>
  </sheetData>
  <phoneticPr fontId="19" type="noConversion"/>
  <dataValidations count="1">
    <dataValidation type="list" allowBlank="1" showInputMessage="1" showErrorMessage="1" sqref="D6:H148">
      <formula1>"Yes, No, NA"</formula1>
    </dataValidation>
  </dataValidations>
  <pageMargins left="0.7" right="0.7" top="0.75" bottom="0.75" header="0.3" footer="0.3"/>
  <pageSetup scale="26" fitToHeight="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'Funding Tables'!$AH$3:$AH$5</xm:f>
          </x14:formula1>
          <xm:sqref>C6:C148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sheetPr>
  <dimension ref="A1:D287"/>
  <sheetViews>
    <sheetView workbookViewId="0">
      <selection activeCell="C200" sqref="C200"/>
    </sheetView>
  </sheetViews>
  <sheetFormatPr defaultRowHeight="14.4"/>
  <cols>
    <col min="2" max="2" width="8.5546875" style="120"/>
    <col min="3" max="3" width="113.88671875" style="121" customWidth="1"/>
    <col min="4" max="4" width="62.109375" bestFit="1" customWidth="1"/>
  </cols>
  <sheetData>
    <row r="1" spans="1:4">
      <c r="A1" t="s">
        <v>10</v>
      </c>
      <c r="B1" s="108" t="s">
        <v>71</v>
      </c>
      <c r="C1" s="109" t="s">
        <v>476</v>
      </c>
      <c r="D1" t="s">
        <v>761</v>
      </c>
    </row>
    <row r="2" spans="1:4">
      <c r="A2">
        <v>1</v>
      </c>
      <c r="B2" s="110">
        <v>31</v>
      </c>
      <c r="C2" s="111" t="s">
        <v>477</v>
      </c>
      <c r="D2" t="str">
        <f>INDEX('Funding Tables'!P:P,MATCH('Board Ventilation Strate-PY'!B2,'Funding Tables'!B:B,0))</f>
        <v>Huron-Superior Catholic District School Board</v>
      </c>
    </row>
    <row r="3" spans="1:4">
      <c r="A3">
        <f>IF(B3=B2,A2+1,1)</f>
        <v>2</v>
      </c>
      <c r="B3" s="110">
        <v>31</v>
      </c>
      <c r="C3" s="111" t="s">
        <v>478</v>
      </c>
      <c r="D3" t="str">
        <f>INDEX('Funding Tables'!P:P,MATCH('Board Ventilation Strate-PY'!B3,'Funding Tables'!B:B,0))</f>
        <v>Huron-Superior Catholic District School Board</v>
      </c>
    </row>
    <row r="4" spans="1:4">
      <c r="A4">
        <f t="shared" ref="A4:A67" si="0">IF(B4=B3,A3+1,1)</f>
        <v>3</v>
      </c>
      <c r="B4" s="110">
        <v>31</v>
      </c>
      <c r="C4" s="111" t="s">
        <v>479</v>
      </c>
      <c r="D4" t="str">
        <f>INDEX('Funding Tables'!P:P,MATCH('Board Ventilation Strate-PY'!B4,'Funding Tables'!B:B,0))</f>
        <v>Huron-Superior Catholic District School Board</v>
      </c>
    </row>
    <row r="5" spans="1:4">
      <c r="A5">
        <f t="shared" si="0"/>
        <v>4</v>
      </c>
      <c r="B5" s="110">
        <v>31</v>
      </c>
      <c r="C5" s="111" t="s">
        <v>480</v>
      </c>
      <c r="D5" t="str">
        <f>INDEX('Funding Tables'!P:P,MATCH('Board Ventilation Strate-PY'!B5,'Funding Tables'!B:B,0))</f>
        <v>Huron-Superior Catholic District School Board</v>
      </c>
    </row>
    <row r="6" spans="1:4">
      <c r="A6">
        <f t="shared" si="0"/>
        <v>1</v>
      </c>
      <c r="B6" s="110">
        <v>10</v>
      </c>
      <c r="C6" s="111" t="s">
        <v>481</v>
      </c>
      <c r="D6" t="str">
        <f>INDEX('Funding Tables'!P:P,MATCH('Board Ventilation Strate-PY'!B6,'Funding Tables'!B:B,0))</f>
        <v>Lambton Kent District School Board</v>
      </c>
    </row>
    <row r="7" spans="1:4" ht="28.8">
      <c r="A7">
        <f t="shared" si="0"/>
        <v>2</v>
      </c>
      <c r="B7" s="110">
        <v>10</v>
      </c>
      <c r="C7" s="111" t="s">
        <v>482</v>
      </c>
      <c r="D7" t="str">
        <f>INDEX('Funding Tables'!P:P,MATCH('Board Ventilation Strate-PY'!B7,'Funding Tables'!B:B,0))</f>
        <v>Lambton Kent District School Board</v>
      </c>
    </row>
    <row r="8" spans="1:4" ht="28.8">
      <c r="A8">
        <f t="shared" si="0"/>
        <v>3</v>
      </c>
      <c r="B8" s="110">
        <v>10</v>
      </c>
      <c r="C8" s="111" t="s">
        <v>483</v>
      </c>
      <c r="D8" t="str">
        <f>INDEX('Funding Tables'!P:P,MATCH('Board Ventilation Strate-PY'!B8,'Funding Tables'!B:B,0))</f>
        <v>Lambton Kent District School Board</v>
      </c>
    </row>
    <row r="9" spans="1:4">
      <c r="A9">
        <f t="shared" si="0"/>
        <v>4</v>
      </c>
      <c r="B9" s="110">
        <v>10</v>
      </c>
      <c r="C9" s="111" t="s">
        <v>484</v>
      </c>
      <c r="D9" t="str">
        <f>INDEX('Funding Tables'!P:P,MATCH('Board Ventilation Strate-PY'!B9,'Funding Tables'!B:B,0))</f>
        <v>Lambton Kent District School Board</v>
      </c>
    </row>
    <row r="10" spans="1:4">
      <c r="A10">
        <f t="shared" si="0"/>
        <v>1</v>
      </c>
      <c r="B10" s="110">
        <v>56</v>
      </c>
      <c r="C10" s="112" t="s">
        <v>485</v>
      </c>
      <c r="D10" t="str">
        <f>INDEX('Funding Tables'!P:P,MATCH('Board Ventilation Strate-PY'!B10,'Funding Tables'!B:B,0))</f>
        <v>Conseil scolaire public du Nord-Est de l'Ontario</v>
      </c>
    </row>
    <row r="11" spans="1:4">
      <c r="A11">
        <f t="shared" si="0"/>
        <v>2</v>
      </c>
      <c r="B11" s="110">
        <v>56</v>
      </c>
      <c r="C11" s="112" t="s">
        <v>486</v>
      </c>
      <c r="D11" t="str">
        <f>INDEX('Funding Tables'!P:P,MATCH('Board Ventilation Strate-PY'!B11,'Funding Tables'!B:B,0))</f>
        <v>Conseil scolaire public du Nord-Est de l'Ontario</v>
      </c>
    </row>
    <row r="12" spans="1:4">
      <c r="A12">
        <f t="shared" si="0"/>
        <v>3</v>
      </c>
      <c r="B12" s="110">
        <v>56</v>
      </c>
      <c r="C12" s="112" t="s">
        <v>487</v>
      </c>
      <c r="D12" t="str">
        <f>INDEX('Funding Tables'!P:P,MATCH('Board Ventilation Strate-PY'!B12,'Funding Tables'!B:B,0))</f>
        <v>Conseil scolaire public du Nord-Est de l'Ontario</v>
      </c>
    </row>
    <row r="13" spans="1:4">
      <c r="A13">
        <f t="shared" si="0"/>
        <v>4</v>
      </c>
      <c r="B13" s="110">
        <v>56</v>
      </c>
      <c r="C13" s="112" t="s">
        <v>488</v>
      </c>
      <c r="D13" t="str">
        <f>INDEX('Funding Tables'!P:P,MATCH('Board Ventilation Strate-PY'!B13,'Funding Tables'!B:B,0))</f>
        <v>Conseil scolaire public du Nord-Est de l'Ontario</v>
      </c>
    </row>
    <row r="14" spans="1:4" ht="28.8">
      <c r="A14">
        <f t="shared" si="0"/>
        <v>1</v>
      </c>
      <c r="B14" s="110">
        <v>103</v>
      </c>
      <c r="C14" s="111" t="s">
        <v>489</v>
      </c>
      <c r="D14" t="str">
        <f>INDEX('Funding Tables'!P:P,MATCH('Board Ventilation Strate-PY'!B14,'Funding Tables'!B:B,0))</f>
        <v>Penetanguishene Protestant Separate School Board</v>
      </c>
    </row>
    <row r="15" spans="1:4" ht="28.8">
      <c r="A15">
        <f t="shared" si="0"/>
        <v>2</v>
      </c>
      <c r="B15" s="110">
        <v>103</v>
      </c>
      <c r="C15" s="111" t="s">
        <v>490</v>
      </c>
      <c r="D15" t="str">
        <f>INDEX('Funding Tables'!P:P,MATCH('Board Ventilation Strate-PY'!B15,'Funding Tables'!B:B,0))</f>
        <v>Penetanguishene Protestant Separate School Board</v>
      </c>
    </row>
    <row r="16" spans="1:4">
      <c r="A16">
        <f t="shared" si="0"/>
        <v>3</v>
      </c>
      <c r="B16" s="110">
        <v>103</v>
      </c>
      <c r="C16" s="111" t="s">
        <v>491</v>
      </c>
      <c r="D16" t="str">
        <f>INDEX('Funding Tables'!P:P,MATCH('Board Ventilation Strate-PY'!B16,'Funding Tables'!B:B,0))</f>
        <v>Penetanguishene Protestant Separate School Board</v>
      </c>
    </row>
    <row r="17" spans="1:4">
      <c r="A17">
        <f t="shared" si="0"/>
        <v>4</v>
      </c>
      <c r="B17" s="110">
        <v>103</v>
      </c>
      <c r="C17" s="111" t="s">
        <v>492</v>
      </c>
      <c r="D17" t="str">
        <f>INDEX('Funding Tables'!P:P,MATCH('Board Ventilation Strate-PY'!B17,'Funding Tables'!B:B,0))</f>
        <v>Penetanguishene Protestant Separate School Board</v>
      </c>
    </row>
    <row r="18" spans="1:4">
      <c r="A18">
        <f t="shared" si="0"/>
        <v>1</v>
      </c>
      <c r="B18" s="110">
        <v>59</v>
      </c>
      <c r="C18" s="113" t="s">
        <v>493</v>
      </c>
      <c r="D18" t="str">
        <f>INDEX('Funding Tables'!P:P,MATCH('Board Ventilation Strate-PY'!B18,'Funding Tables'!B:B,0))</f>
        <v>Conseil des écoles publiques de l'Est de l'Ontario</v>
      </c>
    </row>
    <row r="19" spans="1:4" ht="28.2">
      <c r="A19">
        <f t="shared" si="0"/>
        <v>2</v>
      </c>
      <c r="B19" s="110">
        <v>59</v>
      </c>
      <c r="C19" s="113" t="s">
        <v>494</v>
      </c>
      <c r="D19" t="str">
        <f>INDEX('Funding Tables'!P:P,MATCH('Board Ventilation Strate-PY'!B19,'Funding Tables'!B:B,0))</f>
        <v>Conseil des écoles publiques de l'Est de l'Ontario</v>
      </c>
    </row>
    <row r="20" spans="1:4" ht="28.2">
      <c r="A20">
        <f t="shared" si="0"/>
        <v>3</v>
      </c>
      <c r="B20" s="110">
        <v>59</v>
      </c>
      <c r="C20" s="113" t="s">
        <v>495</v>
      </c>
      <c r="D20" t="str">
        <f>INDEX('Funding Tables'!P:P,MATCH('Board Ventilation Strate-PY'!B20,'Funding Tables'!B:B,0))</f>
        <v>Conseil des écoles publiques de l'Est de l'Ontario</v>
      </c>
    </row>
    <row r="21" spans="1:4">
      <c r="A21">
        <f t="shared" si="0"/>
        <v>4</v>
      </c>
      <c r="B21" s="110">
        <v>59</v>
      </c>
      <c r="C21" s="113" t="s">
        <v>496</v>
      </c>
      <c r="D21" t="str">
        <f>INDEX('Funding Tables'!P:P,MATCH('Board Ventilation Strate-PY'!B21,'Funding Tables'!B:B,0))</f>
        <v>Conseil des écoles publiques de l'Est de l'Ontario</v>
      </c>
    </row>
    <row r="22" spans="1:4">
      <c r="A22">
        <f t="shared" si="0"/>
        <v>1</v>
      </c>
      <c r="B22" s="110">
        <v>24</v>
      </c>
      <c r="C22" s="111" t="s">
        <v>497</v>
      </c>
      <c r="D22" t="str">
        <f>INDEX('Funding Tables'!P:P,MATCH('Board Ventilation Strate-PY'!B22,'Funding Tables'!B:B,0))</f>
        <v>Waterloo Region District School Board</v>
      </c>
    </row>
    <row r="23" spans="1:4" ht="28.8">
      <c r="A23">
        <f t="shared" si="0"/>
        <v>2</v>
      </c>
      <c r="B23" s="110">
        <v>24</v>
      </c>
      <c r="C23" s="111" t="s">
        <v>498</v>
      </c>
      <c r="D23" t="str">
        <f>INDEX('Funding Tables'!P:P,MATCH('Board Ventilation Strate-PY'!B23,'Funding Tables'!B:B,0))</f>
        <v>Waterloo Region District School Board</v>
      </c>
    </row>
    <row r="24" spans="1:4">
      <c r="A24">
        <f t="shared" si="0"/>
        <v>3</v>
      </c>
      <c r="B24" s="110">
        <v>24</v>
      </c>
      <c r="C24" s="111" t="s">
        <v>499</v>
      </c>
      <c r="D24" t="str">
        <f>INDEX('Funding Tables'!P:P,MATCH('Board Ventilation Strate-PY'!B24,'Funding Tables'!B:B,0))</f>
        <v>Waterloo Region District School Board</v>
      </c>
    </row>
    <row r="25" spans="1:4" ht="28.8">
      <c r="A25">
        <f t="shared" si="0"/>
        <v>4</v>
      </c>
      <c r="B25" s="110">
        <v>24</v>
      </c>
      <c r="C25" s="111" t="s">
        <v>500</v>
      </c>
      <c r="D25" t="str">
        <f>INDEX('Funding Tables'!P:P,MATCH('Board Ventilation Strate-PY'!B25,'Funding Tables'!B:B,0))</f>
        <v>Waterloo Region District School Board</v>
      </c>
    </row>
    <row r="26" spans="1:4" ht="28.8">
      <c r="A26">
        <f t="shared" si="0"/>
        <v>1</v>
      </c>
      <c r="B26" s="110">
        <v>42</v>
      </c>
      <c r="C26" s="111" t="s">
        <v>501</v>
      </c>
      <c r="D26" t="str">
        <f>INDEX('Funding Tables'!P:P,MATCH('Board Ventilation Strate-PY'!B26,'Funding Tables'!B:B,0))</f>
        <v>York Catholic District School Board</v>
      </c>
    </row>
    <row r="27" spans="1:4">
      <c r="A27">
        <f t="shared" si="0"/>
        <v>2</v>
      </c>
      <c r="B27" s="110">
        <v>42</v>
      </c>
      <c r="C27" s="111" t="s">
        <v>502</v>
      </c>
      <c r="D27" t="str">
        <f>INDEX('Funding Tables'!P:P,MATCH('Board Ventilation Strate-PY'!B27,'Funding Tables'!B:B,0))</f>
        <v>York Catholic District School Board</v>
      </c>
    </row>
    <row r="28" spans="1:4">
      <c r="A28">
        <f t="shared" si="0"/>
        <v>3</v>
      </c>
      <c r="B28" s="110">
        <v>42</v>
      </c>
      <c r="C28" s="111" t="s">
        <v>503</v>
      </c>
      <c r="D28" t="str">
        <f>INDEX('Funding Tables'!P:P,MATCH('Board Ventilation Strate-PY'!B28,'Funding Tables'!B:B,0))</f>
        <v>York Catholic District School Board</v>
      </c>
    </row>
    <row r="29" spans="1:4" ht="28.8">
      <c r="A29">
        <f t="shared" si="0"/>
        <v>4</v>
      </c>
      <c r="B29" s="110">
        <v>42</v>
      </c>
      <c r="C29" s="111" t="s">
        <v>504</v>
      </c>
      <c r="D29" t="str">
        <f>INDEX('Funding Tables'!P:P,MATCH('Board Ventilation Strate-PY'!B29,'Funding Tables'!B:B,0))</f>
        <v>York Catholic District School Board</v>
      </c>
    </row>
    <row r="30" spans="1:4">
      <c r="A30">
        <f t="shared" si="0"/>
        <v>1</v>
      </c>
      <c r="B30" s="110" t="s">
        <v>25</v>
      </c>
      <c r="C30" s="111" t="s">
        <v>505</v>
      </c>
      <c r="D30" t="str">
        <f>INDEX('Funding Tables'!P:P,MATCH('Board Ventilation Strate-PY'!B30,'Funding Tables'!B:B,0))</f>
        <v>Northwest Catholic District School Board</v>
      </c>
    </row>
    <row r="31" spans="1:4">
      <c r="A31">
        <f t="shared" si="0"/>
        <v>2</v>
      </c>
      <c r="B31" s="110" t="s">
        <v>25</v>
      </c>
      <c r="C31" s="111" t="s">
        <v>506</v>
      </c>
      <c r="D31" t="str">
        <f>INDEX('Funding Tables'!P:P,MATCH('Board Ventilation Strate-PY'!B31,'Funding Tables'!B:B,0))</f>
        <v>Northwest Catholic District School Board</v>
      </c>
    </row>
    <row r="32" spans="1:4" ht="28.8">
      <c r="A32">
        <f t="shared" si="0"/>
        <v>3</v>
      </c>
      <c r="B32" s="110" t="s">
        <v>25</v>
      </c>
      <c r="C32" s="111" t="s">
        <v>507</v>
      </c>
      <c r="D32" t="str">
        <f>INDEX('Funding Tables'!P:P,MATCH('Board Ventilation Strate-PY'!B32,'Funding Tables'!B:B,0))</f>
        <v>Northwest Catholic District School Board</v>
      </c>
    </row>
    <row r="33" spans="1:4">
      <c r="A33">
        <f t="shared" si="0"/>
        <v>4</v>
      </c>
      <c r="B33" s="110" t="s">
        <v>25</v>
      </c>
      <c r="C33" s="111" t="s">
        <v>508</v>
      </c>
      <c r="D33" t="str">
        <f>INDEX('Funding Tables'!P:P,MATCH('Board Ventilation Strate-PY'!B33,'Funding Tables'!B:B,0))</f>
        <v>Northwest Catholic District School Board</v>
      </c>
    </row>
    <row r="34" spans="1:4" ht="28.8">
      <c r="A34">
        <f t="shared" si="0"/>
        <v>1</v>
      </c>
      <c r="B34" s="110">
        <v>66</v>
      </c>
      <c r="C34" s="111" t="s">
        <v>509</v>
      </c>
      <c r="D34" t="str">
        <f>INDEX('Funding Tables'!P:P,MATCH('Board Ventilation Strate-PY'!B34,'Funding Tables'!B:B,0))</f>
        <v>Conseil scolaire de district catholique du Centre-Est de l'Ontario</v>
      </c>
    </row>
    <row r="35" spans="1:4">
      <c r="A35">
        <f t="shared" si="0"/>
        <v>2</v>
      </c>
      <c r="B35" s="110">
        <v>66</v>
      </c>
      <c r="C35" s="111" t="s">
        <v>510</v>
      </c>
      <c r="D35" t="str">
        <f>INDEX('Funding Tables'!P:P,MATCH('Board Ventilation Strate-PY'!B35,'Funding Tables'!B:B,0))</f>
        <v>Conseil scolaire de district catholique du Centre-Est de l'Ontario</v>
      </c>
    </row>
    <row r="36" spans="1:4">
      <c r="A36">
        <f t="shared" si="0"/>
        <v>3</v>
      </c>
      <c r="B36" s="110">
        <v>66</v>
      </c>
      <c r="C36" s="111" t="s">
        <v>511</v>
      </c>
      <c r="D36" t="str">
        <f>INDEX('Funding Tables'!P:P,MATCH('Board Ventilation Strate-PY'!B36,'Funding Tables'!B:B,0))</f>
        <v>Conseil scolaire de district catholique du Centre-Est de l'Ontario</v>
      </c>
    </row>
    <row r="37" spans="1:4" ht="28.8">
      <c r="A37">
        <f t="shared" si="0"/>
        <v>4</v>
      </c>
      <c r="B37" s="110">
        <v>66</v>
      </c>
      <c r="C37" s="111" t="s">
        <v>512</v>
      </c>
      <c r="D37" t="str">
        <f>INDEX('Funding Tables'!P:P,MATCH('Board Ventilation Strate-PY'!B37,'Funding Tables'!B:B,0))</f>
        <v>Conseil scolaire de district catholique du Centre-Est de l'Ontario</v>
      </c>
    </row>
    <row r="38" spans="1:4" ht="28.8">
      <c r="A38">
        <f t="shared" si="0"/>
        <v>1</v>
      </c>
      <c r="B38" s="110">
        <v>26</v>
      </c>
      <c r="C38" s="111" t="s">
        <v>513</v>
      </c>
      <c r="D38" t="str">
        <f>INDEX('Funding Tables'!P:P,MATCH('Board Ventilation Strate-PY'!B38,'Funding Tables'!B:B,0))</f>
        <v>Upper Canada District School Board</v>
      </c>
    </row>
    <row r="39" spans="1:4" ht="28.8">
      <c r="A39">
        <f t="shared" si="0"/>
        <v>2</v>
      </c>
      <c r="B39" s="110">
        <v>26</v>
      </c>
      <c r="C39" s="111" t="s">
        <v>514</v>
      </c>
      <c r="D39" t="str">
        <f>INDEX('Funding Tables'!P:P,MATCH('Board Ventilation Strate-PY'!B39,'Funding Tables'!B:B,0))</f>
        <v>Upper Canada District School Board</v>
      </c>
    </row>
    <row r="40" spans="1:4" ht="28.8">
      <c r="A40">
        <f t="shared" si="0"/>
        <v>3</v>
      </c>
      <c r="B40" s="110">
        <v>26</v>
      </c>
      <c r="C40" s="111" t="s">
        <v>515</v>
      </c>
      <c r="D40" t="str">
        <f>INDEX('Funding Tables'!P:P,MATCH('Board Ventilation Strate-PY'!B40,'Funding Tables'!B:B,0))</f>
        <v>Upper Canada District School Board</v>
      </c>
    </row>
    <row r="41" spans="1:4">
      <c r="A41">
        <f t="shared" si="0"/>
        <v>4</v>
      </c>
      <c r="B41" s="110">
        <v>26</v>
      </c>
      <c r="C41" s="111" t="s">
        <v>516</v>
      </c>
      <c r="D41" t="str">
        <f>INDEX('Funding Tables'!P:P,MATCH('Board Ventilation Strate-PY'!B41,'Funding Tables'!B:B,0))</f>
        <v>Upper Canada District School Board</v>
      </c>
    </row>
    <row r="42" spans="1:4">
      <c r="A42">
        <f t="shared" si="0"/>
        <v>1</v>
      </c>
      <c r="B42" s="110">
        <v>53</v>
      </c>
      <c r="C42" s="111" t="s">
        <v>517</v>
      </c>
      <c r="D42" t="str">
        <f>INDEX('Funding Tables'!P:P,MATCH('Board Ventilation Strate-PY'!B42,'Funding Tables'!B:B,0))</f>
        <v>Ottawa Catholic District School Board</v>
      </c>
    </row>
    <row r="43" spans="1:4">
      <c r="A43">
        <f t="shared" si="0"/>
        <v>2</v>
      </c>
      <c r="B43" s="110">
        <v>53</v>
      </c>
      <c r="C43" s="111" t="s">
        <v>518</v>
      </c>
      <c r="D43" t="str">
        <f>INDEX('Funding Tables'!P:P,MATCH('Board Ventilation Strate-PY'!B43,'Funding Tables'!B:B,0))</f>
        <v>Ottawa Catholic District School Board</v>
      </c>
    </row>
    <row r="44" spans="1:4">
      <c r="A44">
        <f t="shared" si="0"/>
        <v>3</v>
      </c>
      <c r="B44" s="110">
        <v>53</v>
      </c>
      <c r="C44" s="111" t="s">
        <v>519</v>
      </c>
      <c r="D44" t="str">
        <f>INDEX('Funding Tables'!P:P,MATCH('Board Ventilation Strate-PY'!B44,'Funding Tables'!B:B,0))</f>
        <v>Ottawa Catholic District School Board</v>
      </c>
    </row>
    <row r="45" spans="1:4">
      <c r="A45">
        <f t="shared" si="0"/>
        <v>4</v>
      </c>
      <c r="B45" s="110">
        <v>53</v>
      </c>
      <c r="C45" s="111" t="s">
        <v>520</v>
      </c>
      <c r="D45" t="str">
        <f>INDEX('Funding Tables'!P:P,MATCH('Board Ventilation Strate-PY'!B45,'Funding Tables'!B:B,0))</f>
        <v>Ottawa Catholic District School Board</v>
      </c>
    </row>
    <row r="46" spans="1:4" ht="28.8">
      <c r="A46">
        <f t="shared" si="0"/>
        <v>1</v>
      </c>
      <c r="B46" s="110" t="s">
        <v>20</v>
      </c>
      <c r="C46" s="111" t="s">
        <v>521</v>
      </c>
      <c r="D46" t="str">
        <f>INDEX('Funding Tables'!P:P,MATCH('Board Ventilation Strate-PY'!B46,'Funding Tables'!B:B,0))</f>
        <v>Rainy River District School Board</v>
      </c>
    </row>
    <row r="47" spans="1:4" ht="28.8">
      <c r="A47">
        <f t="shared" si="0"/>
        <v>2</v>
      </c>
      <c r="B47" s="110" t="s">
        <v>20</v>
      </c>
      <c r="C47" s="111" t="s">
        <v>522</v>
      </c>
      <c r="D47" t="str">
        <f>INDEX('Funding Tables'!P:P,MATCH('Board Ventilation Strate-PY'!B47,'Funding Tables'!B:B,0))</f>
        <v>Rainy River District School Board</v>
      </c>
    </row>
    <row r="48" spans="1:4">
      <c r="A48">
        <f t="shared" si="0"/>
        <v>3</v>
      </c>
      <c r="B48" s="110" t="s">
        <v>20</v>
      </c>
      <c r="C48" s="111" t="s">
        <v>523</v>
      </c>
      <c r="D48" t="str">
        <f>INDEX('Funding Tables'!P:P,MATCH('Board Ventilation Strate-PY'!B48,'Funding Tables'!B:B,0))</f>
        <v>Rainy River District School Board</v>
      </c>
    </row>
    <row r="49" spans="1:4" ht="28.8">
      <c r="A49">
        <f t="shared" si="0"/>
        <v>4</v>
      </c>
      <c r="B49" s="110" t="s">
        <v>20</v>
      </c>
      <c r="C49" s="111" t="s">
        <v>524</v>
      </c>
      <c r="D49" t="str">
        <f>INDEX('Funding Tables'!P:P,MATCH('Board Ventilation Strate-PY'!B49,'Funding Tables'!B:B,0))</f>
        <v>Rainy River District School Board</v>
      </c>
    </row>
    <row r="50" spans="1:4" ht="28.8">
      <c r="A50">
        <f t="shared" si="0"/>
        <v>1</v>
      </c>
      <c r="B50" s="110">
        <v>41</v>
      </c>
      <c r="C50" s="114" t="s">
        <v>525</v>
      </c>
      <c r="D50" t="str">
        <f>INDEX('Funding Tables'!P:P,MATCH('Board Ventilation Strate-PY'!B50,'Funding Tables'!B:B,0))</f>
        <v>Peterborough Victoria Northumberland and Clarington Catholic DSB</v>
      </c>
    </row>
    <row r="51" spans="1:4">
      <c r="A51">
        <f t="shared" si="0"/>
        <v>2</v>
      </c>
      <c r="B51" s="110">
        <v>41</v>
      </c>
      <c r="C51" s="111" t="s">
        <v>526</v>
      </c>
      <c r="D51" t="str">
        <f>INDEX('Funding Tables'!P:P,MATCH('Board Ventilation Strate-PY'!B51,'Funding Tables'!B:B,0))</f>
        <v>Peterborough Victoria Northumberland and Clarington Catholic DSB</v>
      </c>
    </row>
    <row r="52" spans="1:4">
      <c r="A52">
        <f t="shared" si="0"/>
        <v>3</v>
      </c>
      <c r="B52" s="110">
        <v>41</v>
      </c>
      <c r="C52" s="111" t="s">
        <v>527</v>
      </c>
      <c r="D52" t="str">
        <f>INDEX('Funding Tables'!P:P,MATCH('Board Ventilation Strate-PY'!B52,'Funding Tables'!B:B,0))</f>
        <v>Peterborough Victoria Northumberland and Clarington Catholic DSB</v>
      </c>
    </row>
    <row r="53" spans="1:4">
      <c r="A53">
        <f t="shared" si="0"/>
        <v>4</v>
      </c>
      <c r="B53" s="110">
        <v>41</v>
      </c>
      <c r="C53" s="111" t="s">
        <v>528</v>
      </c>
      <c r="D53" t="str">
        <f>INDEX('Funding Tables'!P:P,MATCH('Board Ventilation Strate-PY'!B53,'Funding Tables'!B:B,0))</f>
        <v>Peterborough Victoria Northumberland and Clarington Catholic DSB</v>
      </c>
    </row>
    <row r="54" spans="1:4">
      <c r="A54">
        <f t="shared" si="0"/>
        <v>1</v>
      </c>
      <c r="B54" s="110" t="s">
        <v>28</v>
      </c>
      <c r="C54" s="111" t="s">
        <v>529</v>
      </c>
      <c r="D54" t="str">
        <f>INDEX('Funding Tables'!P:P,MATCH('Board Ventilation Strate-PY'!B54,'Funding Tables'!B:B,0))</f>
        <v>Superior North Catholic District School Board</v>
      </c>
    </row>
    <row r="55" spans="1:4">
      <c r="A55">
        <f t="shared" si="0"/>
        <v>2</v>
      </c>
      <c r="B55" s="110" t="s">
        <v>28</v>
      </c>
      <c r="C55" s="111" t="s">
        <v>530</v>
      </c>
      <c r="D55" t="str">
        <f>INDEX('Funding Tables'!P:P,MATCH('Board Ventilation Strate-PY'!B55,'Funding Tables'!B:B,0))</f>
        <v>Superior North Catholic District School Board</v>
      </c>
    </row>
    <row r="56" spans="1:4">
      <c r="A56">
        <f t="shared" si="0"/>
        <v>3</v>
      </c>
      <c r="B56" s="110" t="s">
        <v>28</v>
      </c>
      <c r="C56" s="111" t="s">
        <v>531</v>
      </c>
      <c r="D56" t="str">
        <f>INDEX('Funding Tables'!P:P,MATCH('Board Ventilation Strate-PY'!B56,'Funding Tables'!B:B,0))</f>
        <v>Superior North Catholic District School Board</v>
      </c>
    </row>
    <row r="57" spans="1:4">
      <c r="A57">
        <f t="shared" si="0"/>
        <v>4</v>
      </c>
      <c r="B57" s="110" t="s">
        <v>28</v>
      </c>
      <c r="C57" s="111" t="s">
        <v>532</v>
      </c>
      <c r="D57" t="str">
        <f>INDEX('Funding Tables'!P:P,MATCH('Board Ventilation Strate-PY'!B57,'Funding Tables'!B:B,0))</f>
        <v>Superior North Catholic District School Board</v>
      </c>
    </row>
    <row r="58" spans="1:4" ht="28.8">
      <c r="A58">
        <f t="shared" si="0"/>
        <v>1</v>
      </c>
      <c r="B58" s="110">
        <v>61</v>
      </c>
      <c r="C58" s="111" t="s">
        <v>533</v>
      </c>
      <c r="D58" t="str">
        <f>INDEX('Funding Tables'!P:P,MATCH('Board Ventilation Strate-PY'!B58,'Funding Tables'!B:B,0))</f>
        <v>Conseil scolaire de district catholique du Nouvel-Ontario</v>
      </c>
    </row>
    <row r="59" spans="1:4" ht="28.8">
      <c r="A59">
        <f t="shared" si="0"/>
        <v>2</v>
      </c>
      <c r="B59" s="110">
        <v>61</v>
      </c>
      <c r="C59" s="111" t="s">
        <v>534</v>
      </c>
      <c r="D59" t="str">
        <f>INDEX('Funding Tables'!P:P,MATCH('Board Ventilation Strate-PY'!B59,'Funding Tables'!B:B,0))</f>
        <v>Conseil scolaire de district catholique du Nouvel-Ontario</v>
      </c>
    </row>
    <row r="60" spans="1:4">
      <c r="A60">
        <f t="shared" si="0"/>
        <v>3</v>
      </c>
      <c r="B60" s="110">
        <v>61</v>
      </c>
      <c r="C60" s="111" t="s">
        <v>535</v>
      </c>
      <c r="D60" t="str">
        <f>INDEX('Funding Tables'!P:P,MATCH('Board Ventilation Strate-PY'!B60,'Funding Tables'!B:B,0))</f>
        <v>Conseil scolaire de district catholique du Nouvel-Ontario</v>
      </c>
    </row>
    <row r="61" spans="1:4">
      <c r="A61">
        <f t="shared" si="0"/>
        <v>4</v>
      </c>
      <c r="B61" s="110">
        <v>61</v>
      </c>
      <c r="C61" s="111" t="s">
        <v>536</v>
      </c>
      <c r="D61" t="str">
        <f>INDEX('Funding Tables'!P:P,MATCH('Board Ventilation Strate-PY'!B61,'Funding Tables'!B:B,0))</f>
        <v>Conseil scolaire de district catholique du Nouvel-Ontario</v>
      </c>
    </row>
    <row r="62" spans="1:4" ht="28.8">
      <c r="A62">
        <f t="shared" si="0"/>
        <v>1</v>
      </c>
      <c r="B62" s="110" t="s">
        <v>27</v>
      </c>
      <c r="C62" s="111" t="s">
        <v>537</v>
      </c>
      <c r="D62" t="str">
        <f>INDEX('Funding Tables'!P:P,MATCH('Board Ventilation Strate-PY'!B62,'Funding Tables'!B:B,0))</f>
        <v>Thunder Bay Catholic District School Board</v>
      </c>
    </row>
    <row r="63" spans="1:4" ht="28.8">
      <c r="A63">
        <f t="shared" si="0"/>
        <v>2</v>
      </c>
      <c r="B63" s="110" t="s">
        <v>27</v>
      </c>
      <c r="C63" s="111" t="s">
        <v>538</v>
      </c>
      <c r="D63" t="str">
        <f>INDEX('Funding Tables'!P:P,MATCH('Board Ventilation Strate-PY'!B63,'Funding Tables'!B:B,0))</f>
        <v>Thunder Bay Catholic District School Board</v>
      </c>
    </row>
    <row r="64" spans="1:4">
      <c r="A64">
        <f t="shared" si="0"/>
        <v>3</v>
      </c>
      <c r="B64" s="110" t="s">
        <v>27</v>
      </c>
      <c r="C64" s="111" t="s">
        <v>539</v>
      </c>
      <c r="D64" t="str">
        <f>INDEX('Funding Tables'!P:P,MATCH('Board Ventilation Strate-PY'!B64,'Funding Tables'!B:B,0))</f>
        <v>Thunder Bay Catholic District School Board</v>
      </c>
    </row>
    <row r="65" spans="1:4">
      <c r="A65">
        <f t="shared" si="0"/>
        <v>4</v>
      </c>
      <c r="B65" s="110" t="s">
        <v>27</v>
      </c>
      <c r="C65" s="111" t="s">
        <v>540</v>
      </c>
      <c r="D65" t="str">
        <f>INDEX('Funding Tables'!P:P,MATCH('Board Ventilation Strate-PY'!B65,'Funding Tables'!B:B,0))</f>
        <v>Thunder Bay Catholic District School Board</v>
      </c>
    </row>
    <row r="66" spans="1:4" ht="28.8">
      <c r="A66">
        <f t="shared" si="0"/>
        <v>1</v>
      </c>
      <c r="B66" s="110">
        <v>21</v>
      </c>
      <c r="C66" s="111" t="s">
        <v>541</v>
      </c>
      <c r="D66" t="str">
        <f>INDEX('Funding Tables'!P:P,MATCH('Board Ventilation Strate-PY'!B66,'Funding Tables'!B:B,0))</f>
        <v>Hamilton-Wentworth District School Board</v>
      </c>
    </row>
    <row r="67" spans="1:4">
      <c r="A67">
        <f t="shared" si="0"/>
        <v>2</v>
      </c>
      <c r="B67" s="110">
        <v>21</v>
      </c>
      <c r="C67" s="111" t="s">
        <v>542</v>
      </c>
      <c r="D67" t="str">
        <f>INDEX('Funding Tables'!P:P,MATCH('Board Ventilation Strate-PY'!B67,'Funding Tables'!B:B,0))</f>
        <v>Hamilton-Wentworth District School Board</v>
      </c>
    </row>
    <row r="68" spans="1:4">
      <c r="A68">
        <f t="shared" ref="A68:A131" si="1">IF(B68=B67,A67+1,1)</f>
        <v>3</v>
      </c>
      <c r="B68" s="110">
        <v>21</v>
      </c>
      <c r="C68" s="111" t="s">
        <v>543</v>
      </c>
      <c r="D68" t="str">
        <f>INDEX('Funding Tables'!P:P,MATCH('Board Ventilation Strate-PY'!B68,'Funding Tables'!B:B,0))</f>
        <v>Hamilton-Wentworth District School Board</v>
      </c>
    </row>
    <row r="69" spans="1:4" ht="28.8">
      <c r="A69">
        <f t="shared" si="1"/>
        <v>4</v>
      </c>
      <c r="B69" s="110">
        <v>21</v>
      </c>
      <c r="C69" s="111" t="s">
        <v>544</v>
      </c>
      <c r="D69" t="str">
        <f>INDEX('Funding Tables'!P:P,MATCH('Board Ventilation Strate-PY'!B69,'Funding Tables'!B:B,0))</f>
        <v>Hamilton-Wentworth District School Board</v>
      </c>
    </row>
    <row r="70" spans="1:4">
      <c r="A70">
        <f t="shared" si="1"/>
        <v>1</v>
      </c>
      <c r="B70" s="110">
        <v>63</v>
      </c>
      <c r="C70" s="111" t="s">
        <v>545</v>
      </c>
      <c r="D70" t="str">
        <f>INDEX('Funding Tables'!P:P,MATCH('Board Ventilation Strate-PY'!B70,'Funding Tables'!B:B,0))</f>
        <v>Conseil scolaire catholique Providence</v>
      </c>
    </row>
    <row r="71" spans="1:4">
      <c r="A71">
        <f t="shared" si="1"/>
        <v>2</v>
      </c>
      <c r="B71" s="110">
        <v>63</v>
      </c>
      <c r="C71" s="111" t="s">
        <v>546</v>
      </c>
      <c r="D71" t="str">
        <f>INDEX('Funding Tables'!P:P,MATCH('Board Ventilation Strate-PY'!B71,'Funding Tables'!B:B,0))</f>
        <v>Conseil scolaire catholique Providence</v>
      </c>
    </row>
    <row r="72" spans="1:4">
      <c r="A72">
        <f t="shared" si="1"/>
        <v>3</v>
      </c>
      <c r="B72" s="110">
        <v>63</v>
      </c>
      <c r="C72" s="111" t="s">
        <v>547</v>
      </c>
      <c r="D72" t="str">
        <f>INDEX('Funding Tables'!P:P,MATCH('Board Ventilation Strate-PY'!B72,'Funding Tables'!B:B,0))</f>
        <v>Conseil scolaire catholique Providence</v>
      </c>
    </row>
    <row r="73" spans="1:4">
      <c r="A73">
        <f t="shared" si="1"/>
        <v>4</v>
      </c>
      <c r="B73" s="110">
        <v>63</v>
      </c>
      <c r="C73" s="111" t="s">
        <v>548</v>
      </c>
      <c r="D73" t="str">
        <f>INDEX('Funding Tables'!P:P,MATCH('Board Ventilation Strate-PY'!B73,'Funding Tables'!B:B,0))</f>
        <v>Conseil scolaire catholique Providence</v>
      </c>
    </row>
    <row r="74" spans="1:4">
      <c r="A74">
        <f t="shared" si="1"/>
        <v>1</v>
      </c>
      <c r="B74" s="110">
        <v>16</v>
      </c>
      <c r="C74" s="111" t="s">
        <v>549</v>
      </c>
      <c r="D74" t="str">
        <f>INDEX('Funding Tables'!P:P,MATCH('Board Ventilation Strate-PY'!B74,'Funding Tables'!B:B,0))</f>
        <v>York Region District School Board</v>
      </c>
    </row>
    <row r="75" spans="1:4">
      <c r="A75">
        <f t="shared" si="1"/>
        <v>2</v>
      </c>
      <c r="B75" s="110">
        <v>16</v>
      </c>
      <c r="C75" s="111" t="s">
        <v>550</v>
      </c>
      <c r="D75" t="str">
        <f>INDEX('Funding Tables'!P:P,MATCH('Board Ventilation Strate-PY'!B75,'Funding Tables'!B:B,0))</f>
        <v>York Region District School Board</v>
      </c>
    </row>
    <row r="76" spans="1:4">
      <c r="A76">
        <f t="shared" si="1"/>
        <v>3</v>
      </c>
      <c r="B76" s="110">
        <v>16</v>
      </c>
      <c r="C76" s="111" t="s">
        <v>551</v>
      </c>
      <c r="D76" t="str">
        <f>INDEX('Funding Tables'!P:P,MATCH('Board Ventilation Strate-PY'!B76,'Funding Tables'!B:B,0))</f>
        <v>York Region District School Board</v>
      </c>
    </row>
    <row r="77" spans="1:4" ht="28.8">
      <c r="A77">
        <f t="shared" si="1"/>
        <v>4</v>
      </c>
      <c r="B77" s="110">
        <v>16</v>
      </c>
      <c r="C77" s="111" t="s">
        <v>552</v>
      </c>
      <c r="D77" t="str">
        <f>INDEX('Funding Tables'!P:P,MATCH('Board Ventilation Strate-PY'!B77,'Funding Tables'!B:B,0))</f>
        <v>York Region District School Board</v>
      </c>
    </row>
    <row r="78" spans="1:4" ht="28.8">
      <c r="A78">
        <f t="shared" si="1"/>
        <v>1</v>
      </c>
      <c r="B78" s="110">
        <v>38</v>
      </c>
      <c r="C78" s="111" t="s">
        <v>553</v>
      </c>
      <c r="D78" t="str">
        <f>INDEX('Funding Tables'!P:P,MATCH('Board Ventilation Strate-PY'!B78,'Funding Tables'!B:B,0))</f>
        <v>London District Catholic School Board</v>
      </c>
    </row>
    <row r="79" spans="1:4" ht="28.8">
      <c r="A79">
        <f t="shared" si="1"/>
        <v>2</v>
      </c>
      <c r="B79" s="110">
        <v>38</v>
      </c>
      <c r="C79" s="111" t="s">
        <v>554</v>
      </c>
      <c r="D79" t="str">
        <f>INDEX('Funding Tables'!P:P,MATCH('Board Ventilation Strate-PY'!B79,'Funding Tables'!B:B,0))</f>
        <v>London District Catholic School Board</v>
      </c>
    </row>
    <row r="80" spans="1:4" ht="28.8">
      <c r="A80">
        <f t="shared" si="1"/>
        <v>3</v>
      </c>
      <c r="B80" s="110">
        <v>38</v>
      </c>
      <c r="C80" s="111" t="s">
        <v>555</v>
      </c>
      <c r="D80" t="str">
        <f>INDEX('Funding Tables'!P:P,MATCH('Board Ventilation Strate-PY'!B80,'Funding Tables'!B:B,0))</f>
        <v>London District Catholic School Board</v>
      </c>
    </row>
    <row r="81" spans="1:4" ht="28.8">
      <c r="A81">
        <f t="shared" si="1"/>
        <v>4</v>
      </c>
      <c r="B81" s="110">
        <v>38</v>
      </c>
      <c r="C81" s="111" t="s">
        <v>556</v>
      </c>
      <c r="D81" t="str">
        <f>INDEX('Funding Tables'!P:P,MATCH('Board Ventilation Strate-PY'!B81,'Funding Tables'!B:B,0))</f>
        <v>London District Catholic School Board</v>
      </c>
    </row>
    <row r="82" spans="1:4" ht="28.8">
      <c r="A82">
        <f t="shared" si="1"/>
        <v>1</v>
      </c>
      <c r="B82" s="110">
        <v>14</v>
      </c>
      <c r="C82" s="111" t="s">
        <v>557</v>
      </c>
      <c r="D82" t="str">
        <f>INDEX('Funding Tables'!P:P,MATCH('Board Ventilation Strate-PY'!B82,'Funding Tables'!B:B,0))</f>
        <v>Kawartha Pine Ridge District School Board</v>
      </c>
    </row>
    <row r="83" spans="1:4">
      <c r="A83">
        <f t="shared" si="1"/>
        <v>2</v>
      </c>
      <c r="B83" s="110">
        <v>14</v>
      </c>
      <c r="C83" s="111" t="s">
        <v>558</v>
      </c>
      <c r="D83" t="str">
        <f>INDEX('Funding Tables'!P:P,MATCH('Board Ventilation Strate-PY'!B83,'Funding Tables'!B:B,0))</f>
        <v>Kawartha Pine Ridge District School Board</v>
      </c>
    </row>
    <row r="84" spans="1:4" ht="28.8">
      <c r="A84">
        <f t="shared" si="1"/>
        <v>3</v>
      </c>
      <c r="B84" s="110">
        <v>14</v>
      </c>
      <c r="C84" s="111" t="s">
        <v>559</v>
      </c>
      <c r="D84" t="str">
        <f>INDEX('Funding Tables'!P:P,MATCH('Board Ventilation Strate-PY'!B84,'Funding Tables'!B:B,0))</f>
        <v>Kawartha Pine Ridge District School Board</v>
      </c>
    </row>
    <row r="85" spans="1:4">
      <c r="A85">
        <f t="shared" si="1"/>
        <v>4</v>
      </c>
      <c r="B85" s="110">
        <v>14</v>
      </c>
      <c r="C85" s="111" t="s">
        <v>560</v>
      </c>
      <c r="D85" t="str">
        <f>INDEX('Funding Tables'!P:P,MATCH('Board Ventilation Strate-PY'!B85,'Funding Tables'!B:B,0))</f>
        <v>Kawartha Pine Ridge District School Board</v>
      </c>
    </row>
    <row r="86" spans="1:4">
      <c r="A86">
        <f t="shared" si="1"/>
        <v>1</v>
      </c>
      <c r="B86" s="110">
        <v>9</v>
      </c>
      <c r="C86" s="111" t="s">
        <v>561</v>
      </c>
      <c r="D86" t="str">
        <f>INDEX('Funding Tables'!P:P,MATCH('Board Ventilation Strate-PY'!B86,'Funding Tables'!B:B,0))</f>
        <v>Greater Essex County District School Board</v>
      </c>
    </row>
    <row r="87" spans="1:4" ht="28.8">
      <c r="A87">
        <f t="shared" si="1"/>
        <v>2</v>
      </c>
      <c r="B87" s="110">
        <v>9</v>
      </c>
      <c r="C87" s="111" t="s">
        <v>562</v>
      </c>
      <c r="D87" t="str">
        <f>INDEX('Funding Tables'!P:P,MATCH('Board Ventilation Strate-PY'!B87,'Funding Tables'!B:B,0))</f>
        <v>Greater Essex County District School Board</v>
      </c>
    </row>
    <row r="88" spans="1:4">
      <c r="A88">
        <f t="shared" si="1"/>
        <v>3</v>
      </c>
      <c r="B88" s="110">
        <v>9</v>
      </c>
      <c r="C88" s="111" t="s">
        <v>563</v>
      </c>
      <c r="D88" t="str">
        <f>INDEX('Funding Tables'!P:P,MATCH('Board Ventilation Strate-PY'!B88,'Funding Tables'!B:B,0))</f>
        <v>Greater Essex County District School Board</v>
      </c>
    </row>
    <row r="89" spans="1:4" ht="28.8">
      <c r="A89">
        <f t="shared" si="1"/>
        <v>4</v>
      </c>
      <c r="B89" s="110">
        <v>9</v>
      </c>
      <c r="C89" s="111" t="s">
        <v>564</v>
      </c>
      <c r="D89" t="str">
        <f>INDEX('Funding Tables'!P:P,MATCH('Board Ventilation Strate-PY'!B89,'Funding Tables'!B:B,0))</f>
        <v>Greater Essex County District School Board</v>
      </c>
    </row>
    <row r="90" spans="1:4">
      <c r="A90">
        <f t="shared" si="1"/>
        <v>1</v>
      </c>
      <c r="B90" s="110" t="s">
        <v>29</v>
      </c>
      <c r="C90" s="111" t="s">
        <v>565</v>
      </c>
      <c r="D90" t="str">
        <f>INDEX('Funding Tables'!P:P,MATCH('Board Ventilation Strate-PY'!B90,'Funding Tables'!B:B,0))</f>
        <v>Conseil scolaire de district catholique  des Grandes Rivières</v>
      </c>
    </row>
    <row r="91" spans="1:4">
      <c r="A91">
        <f t="shared" si="1"/>
        <v>2</v>
      </c>
      <c r="B91" s="110" t="s">
        <v>29</v>
      </c>
      <c r="C91" s="111" t="s">
        <v>566</v>
      </c>
      <c r="D91" t="str">
        <f>INDEX('Funding Tables'!P:P,MATCH('Board Ventilation Strate-PY'!B91,'Funding Tables'!B:B,0))</f>
        <v>Conseil scolaire de district catholique  des Grandes Rivières</v>
      </c>
    </row>
    <row r="92" spans="1:4">
      <c r="A92">
        <f t="shared" si="1"/>
        <v>3</v>
      </c>
      <c r="B92" s="110" t="s">
        <v>29</v>
      </c>
      <c r="C92" s="111" t="s">
        <v>567</v>
      </c>
      <c r="D92" t="str">
        <f>INDEX('Funding Tables'!P:P,MATCH('Board Ventilation Strate-PY'!B92,'Funding Tables'!B:B,0))</f>
        <v>Conseil scolaire de district catholique  des Grandes Rivières</v>
      </c>
    </row>
    <row r="93" spans="1:4">
      <c r="A93">
        <f t="shared" si="1"/>
        <v>4</v>
      </c>
      <c r="B93" s="110" t="s">
        <v>29</v>
      </c>
      <c r="C93" s="111" t="s">
        <v>568</v>
      </c>
      <c r="D93" t="str">
        <f>INDEX('Funding Tables'!P:P,MATCH('Board Ventilation Strate-PY'!B93,'Funding Tables'!B:B,0))</f>
        <v>Conseil scolaire de district catholique  des Grandes Rivières</v>
      </c>
    </row>
    <row r="94" spans="1:4" ht="28.8">
      <c r="A94">
        <f t="shared" si="1"/>
        <v>1</v>
      </c>
      <c r="B94" s="110" t="s">
        <v>30</v>
      </c>
      <c r="C94" s="111" t="s">
        <v>569</v>
      </c>
      <c r="D94" t="str">
        <f>INDEX('Funding Tables'!P:P,MATCH('Board Ventilation Strate-PY'!B94,'Funding Tables'!B:B,0))</f>
        <v>Conseil scolaire de district catholique Franco-Nord</v>
      </c>
    </row>
    <row r="95" spans="1:4" ht="28.8">
      <c r="A95">
        <f t="shared" si="1"/>
        <v>2</v>
      </c>
      <c r="B95" s="110" t="s">
        <v>30</v>
      </c>
      <c r="C95" s="111" t="s">
        <v>570</v>
      </c>
      <c r="D95" t="str">
        <f>INDEX('Funding Tables'!P:P,MATCH('Board Ventilation Strate-PY'!B95,'Funding Tables'!B:B,0))</f>
        <v>Conseil scolaire de district catholique Franco-Nord</v>
      </c>
    </row>
    <row r="96" spans="1:4" ht="28.8">
      <c r="A96">
        <f t="shared" si="1"/>
        <v>3</v>
      </c>
      <c r="B96" s="110" t="s">
        <v>30</v>
      </c>
      <c r="C96" s="111" t="s">
        <v>571</v>
      </c>
      <c r="D96" t="str">
        <f>INDEX('Funding Tables'!P:P,MATCH('Board Ventilation Strate-PY'!B96,'Funding Tables'!B:B,0))</f>
        <v>Conseil scolaire de district catholique Franco-Nord</v>
      </c>
    </row>
    <row r="97" spans="1:4">
      <c r="A97">
        <f t="shared" si="1"/>
        <v>4</v>
      </c>
      <c r="B97" s="110" t="s">
        <v>30</v>
      </c>
      <c r="C97" s="111" t="s">
        <v>572</v>
      </c>
      <c r="D97" t="str">
        <f>INDEX('Funding Tables'!P:P,MATCH('Board Ventilation Strate-PY'!B97,'Funding Tables'!B:B,0))</f>
        <v>Conseil scolaire de district catholique Franco-Nord</v>
      </c>
    </row>
    <row r="98" spans="1:4" ht="46.8">
      <c r="A98">
        <f t="shared" si="1"/>
        <v>1</v>
      </c>
      <c r="B98" s="110">
        <v>29</v>
      </c>
      <c r="C98" s="115" t="s">
        <v>573</v>
      </c>
      <c r="D98" t="str">
        <f>INDEX('Funding Tables'!P:P,MATCH('Board Ventilation Strate-PY'!B98,'Funding Tables'!B:B,0))</f>
        <v>Hastings and Prince Edward District School Board</v>
      </c>
    </row>
    <row r="99" spans="1:4" ht="31.2">
      <c r="A99">
        <f t="shared" si="1"/>
        <v>2</v>
      </c>
      <c r="B99" s="110">
        <v>29</v>
      </c>
      <c r="C99" s="116" t="s">
        <v>574</v>
      </c>
      <c r="D99" t="str">
        <f>INDEX('Funding Tables'!P:P,MATCH('Board Ventilation Strate-PY'!B99,'Funding Tables'!B:B,0))</f>
        <v>Hastings and Prince Edward District School Board</v>
      </c>
    </row>
    <row r="100" spans="1:4" ht="31.2">
      <c r="A100">
        <f t="shared" si="1"/>
        <v>3</v>
      </c>
      <c r="B100" s="110">
        <v>29</v>
      </c>
      <c r="C100" s="116" t="s">
        <v>575</v>
      </c>
      <c r="D100" t="str">
        <f>INDEX('Funding Tables'!P:P,MATCH('Board Ventilation Strate-PY'!B100,'Funding Tables'!B:B,0))</f>
        <v>Hastings and Prince Edward District School Board</v>
      </c>
    </row>
    <row r="101" spans="1:4" ht="31.2">
      <c r="A101">
        <f t="shared" si="1"/>
        <v>4</v>
      </c>
      <c r="B101" s="110">
        <v>29</v>
      </c>
      <c r="C101" s="116" t="s">
        <v>576</v>
      </c>
      <c r="D101" t="str">
        <f>INDEX('Funding Tables'!P:P,MATCH('Board Ventilation Strate-PY'!B101,'Funding Tables'!B:B,0))</f>
        <v>Hastings and Prince Edward District School Board</v>
      </c>
    </row>
    <row r="102" spans="1:4">
      <c r="A102">
        <f t="shared" si="1"/>
        <v>1</v>
      </c>
      <c r="B102" s="110">
        <v>28</v>
      </c>
      <c r="C102" s="111" t="s">
        <v>577</v>
      </c>
      <c r="D102" t="str">
        <f>INDEX('Funding Tables'!P:P,MATCH('Board Ventilation Strate-PY'!B102,'Funding Tables'!B:B,0))</f>
        <v>Renfrew County District School Board</v>
      </c>
    </row>
    <row r="103" spans="1:4">
      <c r="A103">
        <f t="shared" si="1"/>
        <v>2</v>
      </c>
      <c r="B103" s="110">
        <v>28</v>
      </c>
      <c r="C103" s="111" t="s">
        <v>578</v>
      </c>
      <c r="D103" t="str">
        <f>INDEX('Funding Tables'!P:P,MATCH('Board Ventilation Strate-PY'!B103,'Funding Tables'!B:B,0))</f>
        <v>Renfrew County District School Board</v>
      </c>
    </row>
    <row r="104" spans="1:4">
      <c r="A104">
        <f t="shared" si="1"/>
        <v>3</v>
      </c>
      <c r="B104" s="110">
        <v>28</v>
      </c>
      <c r="C104" s="111" t="s">
        <v>579</v>
      </c>
      <c r="D104" t="str">
        <f>INDEX('Funding Tables'!P:P,MATCH('Board Ventilation Strate-PY'!B104,'Funding Tables'!B:B,0))</f>
        <v>Renfrew County District School Board</v>
      </c>
    </row>
    <row r="105" spans="1:4">
      <c r="A105">
        <f t="shared" si="1"/>
        <v>4</v>
      </c>
      <c r="B105" s="110">
        <v>28</v>
      </c>
      <c r="C105" s="111" t="s">
        <v>580</v>
      </c>
      <c r="D105" t="str">
        <f>INDEX('Funding Tables'!P:P,MATCH('Board Ventilation Strate-PY'!B105,'Funding Tables'!B:B,0))</f>
        <v>Renfrew County District School Board</v>
      </c>
    </row>
    <row r="106" spans="1:4">
      <c r="A106">
        <f t="shared" si="1"/>
        <v>1</v>
      </c>
      <c r="B106" s="110">
        <v>23</v>
      </c>
      <c r="C106" s="111" t="s">
        <v>581</v>
      </c>
      <c r="D106" t="str">
        <f>INDEX('Funding Tables'!P:P,MATCH('Board Ventilation Strate-PY'!B106,'Funding Tables'!B:B,0))</f>
        <v>Grand Erie District School Board</v>
      </c>
    </row>
    <row r="107" spans="1:4">
      <c r="A107">
        <f t="shared" si="1"/>
        <v>2</v>
      </c>
      <c r="B107" s="110">
        <v>23</v>
      </c>
      <c r="C107" s="111" t="s">
        <v>582</v>
      </c>
      <c r="D107" t="str">
        <f>INDEX('Funding Tables'!P:P,MATCH('Board Ventilation Strate-PY'!B107,'Funding Tables'!B:B,0))</f>
        <v>Grand Erie District School Board</v>
      </c>
    </row>
    <row r="108" spans="1:4">
      <c r="A108">
        <f t="shared" si="1"/>
        <v>3</v>
      </c>
      <c r="B108" s="110">
        <v>23</v>
      </c>
      <c r="C108" s="111" t="s">
        <v>583</v>
      </c>
      <c r="D108" t="str">
        <f>INDEX('Funding Tables'!P:P,MATCH('Board Ventilation Strate-PY'!B108,'Funding Tables'!B:B,0))</f>
        <v>Grand Erie District School Board</v>
      </c>
    </row>
    <row r="109" spans="1:4">
      <c r="A109">
        <f t="shared" si="1"/>
        <v>4</v>
      </c>
      <c r="B109" s="110">
        <v>23</v>
      </c>
      <c r="C109" s="111" t="s">
        <v>584</v>
      </c>
      <c r="D109" t="str">
        <f>INDEX('Funding Tables'!P:P,MATCH('Board Ventilation Strate-PY'!B109,'Funding Tables'!B:B,0))</f>
        <v>Grand Erie District School Board</v>
      </c>
    </row>
    <row r="110" spans="1:4" ht="45.6">
      <c r="A110">
        <f t="shared" si="1"/>
        <v>1</v>
      </c>
      <c r="B110" s="110">
        <v>25</v>
      </c>
      <c r="C110" s="117" t="s">
        <v>585</v>
      </c>
      <c r="D110" t="str">
        <f>INDEX('Funding Tables'!P:P,MATCH('Board Ventilation Strate-PY'!B110,'Funding Tables'!B:B,0))</f>
        <v>Ottawa-Carleton District School Board</v>
      </c>
    </row>
    <row r="111" spans="1:4" ht="28.8">
      <c r="A111">
        <f t="shared" si="1"/>
        <v>2</v>
      </c>
      <c r="B111" s="110">
        <v>25</v>
      </c>
      <c r="C111" s="111" t="s">
        <v>586</v>
      </c>
      <c r="D111" t="str">
        <f>INDEX('Funding Tables'!P:P,MATCH('Board Ventilation Strate-PY'!B111,'Funding Tables'!B:B,0))</f>
        <v>Ottawa-Carleton District School Board</v>
      </c>
    </row>
    <row r="112" spans="1:4" ht="28.8">
      <c r="A112">
        <f t="shared" si="1"/>
        <v>3</v>
      </c>
      <c r="B112" s="110">
        <v>25</v>
      </c>
      <c r="C112" s="111" t="s">
        <v>587</v>
      </c>
      <c r="D112" t="str">
        <f>INDEX('Funding Tables'!P:P,MATCH('Board Ventilation Strate-PY'!B112,'Funding Tables'!B:B,0))</f>
        <v>Ottawa-Carleton District School Board</v>
      </c>
    </row>
    <row r="113" spans="1:4" ht="28.8">
      <c r="A113">
        <f t="shared" si="1"/>
        <v>4</v>
      </c>
      <c r="B113" s="110">
        <v>25</v>
      </c>
      <c r="C113" s="111" t="s">
        <v>588</v>
      </c>
      <c r="D113" t="str">
        <f>INDEX('Funding Tables'!P:P,MATCH('Board Ventilation Strate-PY'!B113,'Funding Tables'!B:B,0))</f>
        <v>Ottawa-Carleton District School Board</v>
      </c>
    </row>
    <row r="114" spans="1:4">
      <c r="A114">
        <f t="shared" si="1"/>
        <v>1</v>
      </c>
      <c r="B114" s="110">
        <v>39</v>
      </c>
      <c r="C114" s="111" t="s">
        <v>589</v>
      </c>
      <c r="D114" t="str">
        <f>INDEX('Funding Tables'!P:P,MATCH('Board Ventilation Strate-PY'!B114,'Funding Tables'!B:B,0))</f>
        <v>St. Clair Catholic District School Board</v>
      </c>
    </row>
    <row r="115" spans="1:4">
      <c r="A115">
        <f t="shared" si="1"/>
        <v>2</v>
      </c>
      <c r="B115" s="110">
        <v>39</v>
      </c>
      <c r="C115" s="111" t="s">
        <v>590</v>
      </c>
      <c r="D115" t="str">
        <f>INDEX('Funding Tables'!P:P,MATCH('Board Ventilation Strate-PY'!B115,'Funding Tables'!B:B,0))</f>
        <v>St. Clair Catholic District School Board</v>
      </c>
    </row>
    <row r="116" spans="1:4">
      <c r="A116">
        <f t="shared" si="1"/>
        <v>3</v>
      </c>
      <c r="B116" s="110">
        <v>39</v>
      </c>
      <c r="C116" s="111" t="s">
        <v>591</v>
      </c>
      <c r="D116" t="str">
        <f>INDEX('Funding Tables'!P:P,MATCH('Board Ventilation Strate-PY'!B116,'Funding Tables'!B:B,0))</f>
        <v>St. Clair Catholic District School Board</v>
      </c>
    </row>
    <row r="117" spans="1:4">
      <c r="A117">
        <f t="shared" si="1"/>
        <v>4</v>
      </c>
      <c r="B117" s="110">
        <v>39</v>
      </c>
      <c r="C117" s="111" t="s">
        <v>592</v>
      </c>
      <c r="D117" t="str">
        <f>INDEX('Funding Tables'!P:P,MATCH('Board Ventilation Strate-PY'!B117,'Funding Tables'!B:B,0))</f>
        <v>St. Clair Catholic District School Board</v>
      </c>
    </row>
    <row r="118" spans="1:4">
      <c r="A118">
        <f t="shared" si="1"/>
        <v>1</v>
      </c>
      <c r="B118" s="110">
        <v>27</v>
      </c>
      <c r="C118" s="111" t="s">
        <v>593</v>
      </c>
      <c r="D118" t="str">
        <f>INDEX('Funding Tables'!P:P,MATCH('Board Ventilation Strate-PY'!B118,'Funding Tables'!B:B,0))</f>
        <v>Limestone District School Board</v>
      </c>
    </row>
    <row r="119" spans="1:4" ht="28.8">
      <c r="A119">
        <f t="shared" si="1"/>
        <v>2</v>
      </c>
      <c r="B119" s="110">
        <v>27</v>
      </c>
      <c r="C119" s="111" t="s">
        <v>594</v>
      </c>
      <c r="D119" t="str">
        <f>INDEX('Funding Tables'!P:P,MATCH('Board Ventilation Strate-PY'!B119,'Funding Tables'!B:B,0))</f>
        <v>Limestone District School Board</v>
      </c>
    </row>
    <row r="120" spans="1:4">
      <c r="A120">
        <f t="shared" si="1"/>
        <v>3</v>
      </c>
      <c r="B120" s="110">
        <v>27</v>
      </c>
      <c r="C120" s="111" t="s">
        <v>595</v>
      </c>
      <c r="D120" t="str">
        <f>INDEX('Funding Tables'!P:P,MATCH('Board Ventilation Strate-PY'!B120,'Funding Tables'!B:B,0))</f>
        <v>Limestone District School Board</v>
      </c>
    </row>
    <row r="121" spans="1:4" ht="28.8">
      <c r="A121">
        <f t="shared" si="1"/>
        <v>4</v>
      </c>
      <c r="B121" s="110">
        <v>27</v>
      </c>
      <c r="C121" s="111" t="s">
        <v>596</v>
      </c>
      <c r="D121" t="str">
        <f>INDEX('Funding Tables'!P:P,MATCH('Board Ventilation Strate-PY'!B121,'Funding Tables'!B:B,0))</f>
        <v>Limestone District School Board</v>
      </c>
    </row>
    <row r="122" spans="1:4">
      <c r="A122">
        <f t="shared" si="1"/>
        <v>1</v>
      </c>
      <c r="B122" s="110">
        <v>65</v>
      </c>
      <c r="C122" s="111" t="s">
        <v>597</v>
      </c>
      <c r="D122" t="str">
        <f>INDEX('Funding Tables'!P:P,MATCH('Board Ventilation Strate-PY'!B122,'Funding Tables'!B:B,0))</f>
        <v>Conseil scolaire de district catholique de l'Est ontarien</v>
      </c>
    </row>
    <row r="123" spans="1:4">
      <c r="A123">
        <f t="shared" si="1"/>
        <v>2</v>
      </c>
      <c r="B123" s="110">
        <v>65</v>
      </c>
      <c r="C123" s="111" t="s">
        <v>598</v>
      </c>
      <c r="D123" t="str">
        <f>INDEX('Funding Tables'!P:P,MATCH('Board Ventilation Strate-PY'!B123,'Funding Tables'!B:B,0))</f>
        <v>Conseil scolaire de district catholique de l'Est ontarien</v>
      </c>
    </row>
    <row r="124" spans="1:4" ht="28.8">
      <c r="A124">
        <f t="shared" si="1"/>
        <v>3</v>
      </c>
      <c r="B124" s="110">
        <v>65</v>
      </c>
      <c r="C124" s="111" t="s">
        <v>599</v>
      </c>
      <c r="D124" t="str">
        <f>INDEX('Funding Tables'!P:P,MATCH('Board Ventilation Strate-PY'!B124,'Funding Tables'!B:B,0))</f>
        <v>Conseil scolaire de district catholique de l'Est ontarien</v>
      </c>
    </row>
    <row r="125" spans="1:4">
      <c r="A125">
        <f t="shared" si="1"/>
        <v>4</v>
      </c>
      <c r="B125" s="110">
        <v>65</v>
      </c>
      <c r="C125" s="111" t="s">
        <v>600</v>
      </c>
      <c r="D125" t="str">
        <f>INDEX('Funding Tables'!P:P,MATCH('Board Ventilation Strate-PY'!B125,'Funding Tables'!B:B,0))</f>
        <v>Conseil scolaire de district catholique de l'Est ontarien</v>
      </c>
    </row>
    <row r="126" spans="1:4" ht="28.8">
      <c r="A126">
        <f t="shared" si="1"/>
        <v>1</v>
      </c>
      <c r="B126" s="110">
        <v>49</v>
      </c>
      <c r="C126" s="111" t="s">
        <v>601</v>
      </c>
      <c r="D126" t="str">
        <f>INDEX('Funding Tables'!P:P,MATCH('Board Ventilation Strate-PY'!B126,'Funding Tables'!B:B,0))</f>
        <v>Waterloo Catholic District School Board</v>
      </c>
    </row>
    <row r="127" spans="1:4" ht="28.8">
      <c r="A127">
        <f t="shared" si="1"/>
        <v>2</v>
      </c>
      <c r="B127" s="110">
        <v>49</v>
      </c>
      <c r="C127" s="111" t="s">
        <v>602</v>
      </c>
      <c r="D127" t="str">
        <f>INDEX('Funding Tables'!P:P,MATCH('Board Ventilation Strate-PY'!B127,'Funding Tables'!B:B,0))</f>
        <v>Waterloo Catholic District School Board</v>
      </c>
    </row>
    <row r="128" spans="1:4" ht="28.8">
      <c r="A128">
        <f t="shared" si="1"/>
        <v>3</v>
      </c>
      <c r="B128" s="110">
        <v>49</v>
      </c>
      <c r="C128" s="111" t="s">
        <v>603</v>
      </c>
      <c r="D128" t="str">
        <f>INDEX('Funding Tables'!P:P,MATCH('Board Ventilation Strate-PY'!B128,'Funding Tables'!B:B,0))</f>
        <v>Waterloo Catholic District School Board</v>
      </c>
    </row>
    <row r="129" spans="1:4" ht="28.8">
      <c r="A129">
        <f t="shared" si="1"/>
        <v>4</v>
      </c>
      <c r="B129" s="110">
        <v>49</v>
      </c>
      <c r="C129" s="111" t="s">
        <v>604</v>
      </c>
      <c r="D129" t="str">
        <f>INDEX('Funding Tables'!P:P,MATCH('Board Ventilation Strate-PY'!B129,'Funding Tables'!B:B,0))</f>
        <v>Waterloo Catholic District School Board</v>
      </c>
    </row>
    <row r="130" spans="1:4" ht="28.8">
      <c r="A130">
        <f t="shared" si="1"/>
        <v>1</v>
      </c>
      <c r="B130" s="110">
        <v>1</v>
      </c>
      <c r="C130" s="111" t="s">
        <v>605</v>
      </c>
      <c r="D130" t="str">
        <f>INDEX('Funding Tables'!P:P,MATCH('Board Ventilation Strate-PY'!B130,'Funding Tables'!B:B,0))</f>
        <v>District School Board Ontario North East</v>
      </c>
    </row>
    <row r="131" spans="1:4">
      <c r="A131">
        <f t="shared" si="1"/>
        <v>2</v>
      </c>
      <c r="B131" s="110">
        <v>1</v>
      </c>
      <c r="C131" s="111" t="s">
        <v>606</v>
      </c>
      <c r="D131" t="str">
        <f>INDEX('Funding Tables'!P:P,MATCH('Board Ventilation Strate-PY'!B131,'Funding Tables'!B:B,0))</f>
        <v>District School Board Ontario North East</v>
      </c>
    </row>
    <row r="132" spans="1:4">
      <c r="A132">
        <f t="shared" ref="A132:A195" si="2">IF(B132=B131,A131+1,1)</f>
        <v>3</v>
      </c>
      <c r="B132" s="110">
        <v>1</v>
      </c>
      <c r="C132" s="111" t="s">
        <v>607</v>
      </c>
      <c r="D132" t="str">
        <f>INDEX('Funding Tables'!P:P,MATCH('Board Ventilation Strate-PY'!B132,'Funding Tables'!B:B,0))</f>
        <v>District School Board Ontario North East</v>
      </c>
    </row>
    <row r="133" spans="1:4">
      <c r="A133">
        <f t="shared" si="2"/>
        <v>4</v>
      </c>
      <c r="B133" s="110">
        <v>1</v>
      </c>
      <c r="C133" s="111" t="s">
        <v>608</v>
      </c>
      <c r="D133" t="str">
        <f>INDEX('Funding Tables'!P:P,MATCH('Board Ventilation Strate-PY'!B133,'Funding Tables'!B:B,0))</f>
        <v>District School Board Ontario North East</v>
      </c>
    </row>
    <row r="134" spans="1:4" ht="28.8">
      <c r="A134">
        <f t="shared" si="2"/>
        <v>1</v>
      </c>
      <c r="B134" s="110">
        <v>3</v>
      </c>
      <c r="C134" s="111" t="s">
        <v>609</v>
      </c>
      <c r="D134" t="str">
        <f>INDEX('Funding Tables'!P:P,MATCH('Board Ventilation Strate-PY'!B134,'Funding Tables'!B:B,0))</f>
        <v>Rainbow District School Board</v>
      </c>
    </row>
    <row r="135" spans="1:4" ht="28.8">
      <c r="A135">
        <f t="shared" si="2"/>
        <v>2</v>
      </c>
      <c r="B135" s="110">
        <v>3</v>
      </c>
      <c r="C135" s="111" t="s">
        <v>610</v>
      </c>
      <c r="D135" t="str">
        <f>INDEX('Funding Tables'!P:P,MATCH('Board Ventilation Strate-PY'!B135,'Funding Tables'!B:B,0))</f>
        <v>Rainbow District School Board</v>
      </c>
    </row>
    <row r="136" spans="1:4">
      <c r="A136">
        <f t="shared" si="2"/>
        <v>3</v>
      </c>
      <c r="B136" s="110">
        <v>3</v>
      </c>
      <c r="C136" s="111" t="s">
        <v>611</v>
      </c>
      <c r="D136" t="str">
        <f>INDEX('Funding Tables'!P:P,MATCH('Board Ventilation Strate-PY'!B136,'Funding Tables'!B:B,0))</f>
        <v>Rainbow District School Board</v>
      </c>
    </row>
    <row r="137" spans="1:4">
      <c r="A137">
        <f t="shared" si="2"/>
        <v>4</v>
      </c>
      <c r="B137" s="110">
        <v>3</v>
      </c>
      <c r="C137" s="111" t="s">
        <v>612</v>
      </c>
      <c r="D137" t="str">
        <f>INDEX('Funding Tables'!P:P,MATCH('Board Ventilation Strate-PY'!B137,'Funding Tables'!B:B,0))</f>
        <v>Rainbow District School Board</v>
      </c>
    </row>
    <row r="138" spans="1:4" ht="28.8">
      <c r="A138">
        <f t="shared" si="2"/>
        <v>1</v>
      </c>
      <c r="B138" s="110">
        <v>17</v>
      </c>
      <c r="C138" s="111" t="s">
        <v>613</v>
      </c>
      <c r="D138" t="str">
        <f>INDEX('Funding Tables'!P:P,MATCH('Board Ventilation Strate-PY'!B138,'Funding Tables'!B:B,0))</f>
        <v>Simcoe County District School Board</v>
      </c>
    </row>
    <row r="139" spans="1:4" ht="30">
      <c r="A139">
        <f t="shared" si="2"/>
        <v>2</v>
      </c>
      <c r="B139" s="110">
        <v>17</v>
      </c>
      <c r="C139" s="111" t="s">
        <v>614</v>
      </c>
      <c r="D139" t="str">
        <f>INDEX('Funding Tables'!P:P,MATCH('Board Ventilation Strate-PY'!B139,'Funding Tables'!B:B,0))</f>
        <v>Simcoe County District School Board</v>
      </c>
    </row>
    <row r="140" spans="1:4" ht="28.8">
      <c r="A140">
        <f t="shared" si="2"/>
        <v>3</v>
      </c>
      <c r="B140" s="110">
        <v>17</v>
      </c>
      <c r="C140" s="111" t="s">
        <v>615</v>
      </c>
      <c r="D140" t="str">
        <f>INDEX('Funding Tables'!P:P,MATCH('Board Ventilation Strate-PY'!B140,'Funding Tables'!B:B,0))</f>
        <v>Simcoe County District School Board</v>
      </c>
    </row>
    <row r="141" spans="1:4" ht="28.8">
      <c r="A141">
        <f t="shared" si="2"/>
        <v>4</v>
      </c>
      <c r="B141" s="110">
        <v>17</v>
      </c>
      <c r="C141" s="111" t="s">
        <v>616</v>
      </c>
      <c r="D141" t="str">
        <f>INDEX('Funding Tables'!P:P,MATCH('Board Ventilation Strate-PY'!B141,'Funding Tables'!B:B,0))</f>
        <v>Simcoe County District School Board</v>
      </c>
    </row>
    <row r="142" spans="1:4">
      <c r="A142">
        <f t="shared" si="2"/>
        <v>1</v>
      </c>
      <c r="B142" s="110">
        <v>50</v>
      </c>
      <c r="C142" s="111" t="s">
        <v>617</v>
      </c>
      <c r="D142" t="str">
        <f>INDEX('Funding Tables'!P:P,MATCH('Board Ventilation Strate-PY'!B142,'Funding Tables'!B:B,0))</f>
        <v>Niagara Catholic District School Board</v>
      </c>
    </row>
    <row r="143" spans="1:4">
      <c r="A143">
        <f t="shared" si="2"/>
        <v>2</v>
      </c>
      <c r="B143" s="110">
        <v>50</v>
      </c>
      <c r="C143" s="111" t="s">
        <v>618</v>
      </c>
      <c r="D143" t="str">
        <f>INDEX('Funding Tables'!P:P,MATCH('Board Ventilation Strate-PY'!B143,'Funding Tables'!B:B,0))</f>
        <v>Niagara Catholic District School Board</v>
      </c>
    </row>
    <row r="144" spans="1:4">
      <c r="A144">
        <f t="shared" si="2"/>
        <v>3</v>
      </c>
      <c r="B144" s="110">
        <v>50</v>
      </c>
      <c r="C144" s="111" t="s">
        <v>619</v>
      </c>
      <c r="D144" t="str">
        <f>INDEX('Funding Tables'!P:P,MATCH('Board Ventilation Strate-PY'!B144,'Funding Tables'!B:B,0))</f>
        <v>Niagara Catholic District School Board</v>
      </c>
    </row>
    <row r="145" spans="1:4">
      <c r="A145">
        <f t="shared" si="2"/>
        <v>4</v>
      </c>
      <c r="B145" s="110">
        <v>50</v>
      </c>
      <c r="C145" s="111" t="s">
        <v>620</v>
      </c>
      <c r="D145" t="str">
        <f>INDEX('Funding Tables'!P:P,MATCH('Board Ventilation Strate-PY'!B145,'Funding Tables'!B:B,0))</f>
        <v>Niagara Catholic District School Board</v>
      </c>
    </row>
    <row r="146" spans="1:4" ht="57.6">
      <c r="A146">
        <f t="shared" si="2"/>
        <v>1</v>
      </c>
      <c r="B146" s="110">
        <v>44</v>
      </c>
      <c r="C146" s="114" t="s">
        <v>621</v>
      </c>
      <c r="D146" t="str">
        <f>INDEX('Funding Tables'!P:P,MATCH('Board Ventilation Strate-PY'!B146,'Funding Tables'!B:B,0))</f>
        <v>Simcoe Muskoka Catholic District School Board</v>
      </c>
    </row>
    <row r="147" spans="1:4" ht="86.4">
      <c r="A147">
        <f t="shared" si="2"/>
        <v>2</v>
      </c>
      <c r="B147" s="110">
        <v>44</v>
      </c>
      <c r="C147" s="114" t="s">
        <v>622</v>
      </c>
      <c r="D147" t="str">
        <f>INDEX('Funding Tables'!P:P,MATCH('Board Ventilation Strate-PY'!B147,'Funding Tables'!B:B,0))</f>
        <v>Simcoe Muskoka Catholic District School Board</v>
      </c>
    </row>
    <row r="148" spans="1:4" ht="43.2">
      <c r="A148">
        <f t="shared" si="2"/>
        <v>3</v>
      </c>
      <c r="B148" s="110">
        <v>44</v>
      </c>
      <c r="C148" s="114" t="s">
        <v>623</v>
      </c>
      <c r="D148" t="str">
        <f>INDEX('Funding Tables'!P:P,MATCH('Board Ventilation Strate-PY'!B148,'Funding Tables'!B:B,0))</f>
        <v>Simcoe Muskoka Catholic District School Board</v>
      </c>
    </row>
    <row r="149" spans="1:4" ht="57.6">
      <c r="A149">
        <f t="shared" si="2"/>
        <v>4</v>
      </c>
      <c r="B149" s="110">
        <v>44</v>
      </c>
      <c r="C149" s="111" t="s">
        <v>624</v>
      </c>
      <c r="D149" t="str">
        <f>INDEX('Funding Tables'!P:P,MATCH('Board Ventilation Strate-PY'!B149,'Funding Tables'!B:B,0))</f>
        <v>Simcoe Muskoka Catholic District School Board</v>
      </c>
    </row>
    <row r="150" spans="1:4" ht="28.8">
      <c r="A150">
        <f t="shared" si="2"/>
        <v>1</v>
      </c>
      <c r="B150" s="110">
        <v>13</v>
      </c>
      <c r="C150" s="111" t="s">
        <v>625</v>
      </c>
      <c r="D150" t="str">
        <f>INDEX('Funding Tables'!P:P,MATCH('Board Ventilation Strate-PY'!B150,'Funding Tables'!B:B,0))</f>
        <v>Durham District School Board</v>
      </c>
    </row>
    <row r="151" spans="1:4" ht="28.8">
      <c r="A151">
        <f t="shared" si="2"/>
        <v>2</v>
      </c>
      <c r="B151" s="110">
        <v>13</v>
      </c>
      <c r="C151" s="111" t="s">
        <v>626</v>
      </c>
      <c r="D151" t="str">
        <f>INDEX('Funding Tables'!P:P,MATCH('Board Ventilation Strate-PY'!B151,'Funding Tables'!B:B,0))</f>
        <v>Durham District School Board</v>
      </c>
    </row>
    <row r="152" spans="1:4" ht="28.8">
      <c r="A152">
        <f t="shared" si="2"/>
        <v>3</v>
      </c>
      <c r="B152" s="110">
        <v>13</v>
      </c>
      <c r="C152" s="111" t="s">
        <v>627</v>
      </c>
      <c r="D152" t="str">
        <f>INDEX('Funding Tables'!P:P,MATCH('Board Ventilation Strate-PY'!B152,'Funding Tables'!B:B,0))</f>
        <v>Durham District School Board</v>
      </c>
    </row>
    <row r="153" spans="1:4" ht="28.8">
      <c r="A153">
        <f t="shared" si="2"/>
        <v>4</v>
      </c>
      <c r="B153" s="110">
        <v>13</v>
      </c>
      <c r="C153" s="111" t="s">
        <v>628</v>
      </c>
      <c r="D153" t="str">
        <f>INDEX('Funding Tables'!P:P,MATCH('Board Ventilation Strate-PY'!B153,'Funding Tables'!B:B,0))</f>
        <v>Durham District School Board</v>
      </c>
    </row>
    <row r="154" spans="1:4">
      <c r="A154">
        <f t="shared" si="2"/>
        <v>1</v>
      </c>
      <c r="B154" s="110" t="s">
        <v>21</v>
      </c>
      <c r="C154" s="111" t="s">
        <v>629</v>
      </c>
      <c r="D154" t="str">
        <f>INDEX('Funding Tables'!P:P,MATCH('Board Ventilation Strate-PY'!B154,'Funding Tables'!B:B,0))</f>
        <v>Lakehead District School Board</v>
      </c>
    </row>
    <row r="155" spans="1:4">
      <c r="A155">
        <f t="shared" si="2"/>
        <v>2</v>
      </c>
      <c r="B155" s="110" t="s">
        <v>21</v>
      </c>
      <c r="C155" s="111" t="s">
        <v>630</v>
      </c>
      <c r="D155" t="str">
        <f>INDEX('Funding Tables'!P:P,MATCH('Board Ventilation Strate-PY'!B155,'Funding Tables'!B:B,0))</f>
        <v>Lakehead District School Board</v>
      </c>
    </row>
    <row r="156" spans="1:4">
      <c r="A156">
        <f t="shared" si="2"/>
        <v>3</v>
      </c>
      <c r="B156" s="110" t="s">
        <v>21</v>
      </c>
      <c r="C156" s="111" t="s">
        <v>631</v>
      </c>
      <c r="D156" t="str">
        <f>INDEX('Funding Tables'!P:P,MATCH('Board Ventilation Strate-PY'!B156,'Funding Tables'!B:B,0))</f>
        <v>Lakehead District School Board</v>
      </c>
    </row>
    <row r="157" spans="1:4">
      <c r="A157">
        <f t="shared" si="2"/>
        <v>4</v>
      </c>
      <c r="B157" s="110" t="s">
        <v>21</v>
      </c>
      <c r="C157" s="111" t="s">
        <v>632</v>
      </c>
      <c r="D157" t="str">
        <f>INDEX('Funding Tables'!P:P,MATCH('Board Ventilation Strate-PY'!B157,'Funding Tables'!B:B,0))</f>
        <v>Lakehead District School Board</v>
      </c>
    </row>
    <row r="158" spans="1:4">
      <c r="A158">
        <f t="shared" si="2"/>
        <v>1</v>
      </c>
      <c r="B158" s="110">
        <v>100</v>
      </c>
      <c r="C158" s="111" t="s">
        <v>633</v>
      </c>
      <c r="D158" t="str">
        <f>INDEX('Funding Tables'!P:P,MATCH('Board Ventilation Strate-PY'!B158,'Funding Tables'!B:B,0))</f>
        <v>James Bay Lowlands Secondary School Board</v>
      </c>
    </row>
    <row r="159" spans="1:4">
      <c r="A159">
        <f t="shared" si="2"/>
        <v>2</v>
      </c>
      <c r="B159" s="110">
        <v>100</v>
      </c>
      <c r="C159" s="111" t="s">
        <v>634</v>
      </c>
      <c r="D159" t="str">
        <f>INDEX('Funding Tables'!P:P,MATCH('Board Ventilation Strate-PY'!B159,'Funding Tables'!B:B,0))</f>
        <v>James Bay Lowlands Secondary School Board</v>
      </c>
    </row>
    <row r="160" spans="1:4">
      <c r="A160">
        <f t="shared" si="2"/>
        <v>3</v>
      </c>
      <c r="B160" s="110">
        <v>100</v>
      </c>
      <c r="C160" s="111" t="s">
        <v>635</v>
      </c>
      <c r="D160" t="str">
        <f>INDEX('Funding Tables'!P:P,MATCH('Board Ventilation Strate-PY'!B160,'Funding Tables'!B:B,0))</f>
        <v>James Bay Lowlands Secondary School Board</v>
      </c>
    </row>
    <row r="161" spans="1:4">
      <c r="A161">
        <f t="shared" si="2"/>
        <v>4</v>
      </c>
      <c r="B161" s="110">
        <v>100</v>
      </c>
      <c r="C161" s="111" t="s">
        <v>636</v>
      </c>
      <c r="D161" t="str">
        <f>INDEX('Funding Tables'!P:P,MATCH('Board Ventilation Strate-PY'!B161,'Funding Tables'!B:B,0))</f>
        <v>James Bay Lowlands Secondary School Board</v>
      </c>
    </row>
    <row r="162" spans="1:4" ht="28.2">
      <c r="A162">
        <f t="shared" si="2"/>
        <v>1</v>
      </c>
      <c r="B162" s="110">
        <v>18</v>
      </c>
      <c r="C162" s="118" t="s">
        <v>637</v>
      </c>
      <c r="D162" t="str">
        <f>INDEX('Funding Tables'!P:P,MATCH('Board Ventilation Strate-PY'!B162,'Funding Tables'!B:B,0))</f>
        <v>Upper Grand District School Board</v>
      </c>
    </row>
    <row r="163" spans="1:4" ht="28.2">
      <c r="A163">
        <f t="shared" si="2"/>
        <v>2</v>
      </c>
      <c r="B163" s="110">
        <v>18</v>
      </c>
      <c r="C163" s="118" t="s">
        <v>638</v>
      </c>
      <c r="D163" t="str">
        <f>INDEX('Funding Tables'!P:P,MATCH('Board Ventilation Strate-PY'!B163,'Funding Tables'!B:B,0))</f>
        <v>Upper Grand District School Board</v>
      </c>
    </row>
    <row r="164" spans="1:4" ht="28.2">
      <c r="A164">
        <f t="shared" si="2"/>
        <v>3</v>
      </c>
      <c r="B164" s="110">
        <v>18</v>
      </c>
      <c r="C164" s="118" t="s">
        <v>639</v>
      </c>
      <c r="D164" t="str">
        <f>INDEX('Funding Tables'!P:P,MATCH('Board Ventilation Strate-PY'!B164,'Funding Tables'!B:B,0))</f>
        <v>Upper Grand District School Board</v>
      </c>
    </row>
    <row r="165" spans="1:4" ht="28.2">
      <c r="A165">
        <f t="shared" si="2"/>
        <v>4</v>
      </c>
      <c r="B165" s="110">
        <v>18</v>
      </c>
      <c r="C165" s="118" t="s">
        <v>640</v>
      </c>
      <c r="D165" t="str">
        <f>INDEX('Funding Tables'!P:P,MATCH('Board Ventilation Strate-PY'!B165,'Funding Tables'!B:B,0))</f>
        <v>Upper Grand District School Board</v>
      </c>
    </row>
    <row r="166" spans="1:4">
      <c r="A166">
        <f t="shared" si="2"/>
        <v>1</v>
      </c>
      <c r="B166" s="110">
        <v>22</v>
      </c>
      <c r="C166" s="111" t="s">
        <v>641</v>
      </c>
      <c r="D166" t="str">
        <f>INDEX('Funding Tables'!P:P,MATCH('Board Ventilation Strate-PY'!B166,'Funding Tables'!B:B,0))</f>
        <v>District School Board of Niagara</v>
      </c>
    </row>
    <row r="167" spans="1:4">
      <c r="A167">
        <f t="shared" si="2"/>
        <v>2</v>
      </c>
      <c r="B167" s="110">
        <v>22</v>
      </c>
      <c r="C167" s="111" t="s">
        <v>642</v>
      </c>
      <c r="D167" t="str">
        <f>INDEX('Funding Tables'!P:P,MATCH('Board Ventilation Strate-PY'!B167,'Funding Tables'!B:B,0))</f>
        <v>District School Board of Niagara</v>
      </c>
    </row>
    <row r="168" spans="1:4">
      <c r="A168">
        <f t="shared" si="2"/>
        <v>3</v>
      </c>
      <c r="B168" s="110">
        <v>22</v>
      </c>
      <c r="C168" s="111" t="s">
        <v>643</v>
      </c>
      <c r="D168" t="str">
        <f>INDEX('Funding Tables'!P:P,MATCH('Board Ventilation Strate-PY'!B168,'Funding Tables'!B:B,0))</f>
        <v>District School Board of Niagara</v>
      </c>
    </row>
    <row r="169" spans="1:4">
      <c r="A169">
        <f t="shared" si="2"/>
        <v>4</v>
      </c>
      <c r="B169" s="110">
        <v>22</v>
      </c>
      <c r="C169" s="111" t="s">
        <v>644</v>
      </c>
      <c r="D169" t="str">
        <f>INDEX('Funding Tables'!P:P,MATCH('Board Ventilation Strate-PY'!B169,'Funding Tables'!B:B,0))</f>
        <v>District School Board of Niagara</v>
      </c>
    </row>
    <row r="170" spans="1:4" ht="28.8">
      <c r="A170">
        <f t="shared" si="2"/>
        <v>1</v>
      </c>
      <c r="B170" s="110">
        <v>46</v>
      </c>
      <c r="C170" s="119" t="s">
        <v>645</v>
      </c>
      <c r="D170" t="str">
        <f>INDEX('Funding Tables'!P:P,MATCH('Board Ventilation Strate-PY'!B170,'Funding Tables'!B:B,0))</f>
        <v>Halton Catholic District School Board</v>
      </c>
    </row>
    <row r="171" spans="1:4" ht="28.8">
      <c r="A171">
        <f t="shared" si="2"/>
        <v>2</v>
      </c>
      <c r="B171" s="110">
        <v>46</v>
      </c>
      <c r="C171" s="119" t="s">
        <v>646</v>
      </c>
      <c r="D171" t="str">
        <f>INDEX('Funding Tables'!P:P,MATCH('Board Ventilation Strate-PY'!B171,'Funding Tables'!B:B,0))</f>
        <v>Halton Catholic District School Board</v>
      </c>
    </row>
    <row r="172" spans="1:4">
      <c r="A172">
        <f t="shared" si="2"/>
        <v>3</v>
      </c>
      <c r="B172" s="110">
        <v>46</v>
      </c>
      <c r="C172" s="119" t="s">
        <v>647</v>
      </c>
      <c r="D172" t="str">
        <f>INDEX('Funding Tables'!P:P,MATCH('Board Ventilation Strate-PY'!B172,'Funding Tables'!B:B,0))</f>
        <v>Halton Catholic District School Board</v>
      </c>
    </row>
    <row r="173" spans="1:4">
      <c r="A173">
        <f t="shared" si="2"/>
        <v>4</v>
      </c>
      <c r="B173" s="110">
        <v>46</v>
      </c>
      <c r="C173" s="119" t="s">
        <v>648</v>
      </c>
      <c r="D173" t="str">
        <f>INDEX('Funding Tables'!P:P,MATCH('Board Ventilation Strate-PY'!B173,'Funding Tables'!B:B,0))</f>
        <v>Halton Catholic District School Board</v>
      </c>
    </row>
    <row r="174" spans="1:4">
      <c r="A174">
        <f t="shared" si="2"/>
        <v>1</v>
      </c>
      <c r="B174" s="110">
        <v>32</v>
      </c>
      <c r="C174" s="111" t="s">
        <v>649</v>
      </c>
      <c r="D174" t="str">
        <f>INDEX('Funding Tables'!P:P,MATCH('Board Ventilation Strate-PY'!B174,'Funding Tables'!B:B,0))</f>
        <v>Sudbury Catholic District School Board</v>
      </c>
    </row>
    <row r="175" spans="1:4">
      <c r="A175">
        <f t="shared" si="2"/>
        <v>2</v>
      </c>
      <c r="B175" s="110">
        <v>32</v>
      </c>
      <c r="C175" s="111" t="s">
        <v>650</v>
      </c>
      <c r="D175" t="str">
        <f>INDEX('Funding Tables'!P:P,MATCH('Board Ventilation Strate-PY'!B175,'Funding Tables'!B:B,0))</f>
        <v>Sudbury Catholic District School Board</v>
      </c>
    </row>
    <row r="176" spans="1:4">
      <c r="A176">
        <f t="shared" si="2"/>
        <v>3</v>
      </c>
      <c r="B176" s="110">
        <v>32</v>
      </c>
      <c r="C176" s="111" t="s">
        <v>651</v>
      </c>
      <c r="D176" t="str">
        <f>INDEX('Funding Tables'!P:P,MATCH('Board Ventilation Strate-PY'!B176,'Funding Tables'!B:B,0))</f>
        <v>Sudbury Catholic District School Board</v>
      </c>
    </row>
    <row r="177" spans="1:4">
      <c r="A177">
        <f t="shared" si="2"/>
        <v>4</v>
      </c>
      <c r="B177" s="110">
        <v>32</v>
      </c>
      <c r="C177" s="111" t="s">
        <v>652</v>
      </c>
      <c r="D177" t="str">
        <f>INDEX('Funding Tables'!P:P,MATCH('Board Ventilation Strate-PY'!B177,'Funding Tables'!B:B,0))</f>
        <v>Sudbury Catholic District School Board</v>
      </c>
    </row>
    <row r="178" spans="1:4">
      <c r="A178">
        <f t="shared" si="2"/>
        <v>1</v>
      </c>
      <c r="B178" s="110">
        <v>35</v>
      </c>
      <c r="C178" s="111" t="s">
        <v>653</v>
      </c>
      <c r="D178" t="str">
        <f>INDEX('Funding Tables'!P:P,MATCH('Board Ventilation Strate-PY'!B178,'Funding Tables'!B:B,0))</f>
        <v>Bruce-Grey Catholic District School Board</v>
      </c>
    </row>
    <row r="179" spans="1:4">
      <c r="A179">
        <f t="shared" si="2"/>
        <v>2</v>
      </c>
      <c r="B179" s="110">
        <v>35</v>
      </c>
      <c r="C179" s="111" t="s">
        <v>654</v>
      </c>
      <c r="D179" t="str">
        <f>INDEX('Funding Tables'!P:P,MATCH('Board Ventilation Strate-PY'!B179,'Funding Tables'!B:B,0))</f>
        <v>Bruce-Grey Catholic District School Board</v>
      </c>
    </row>
    <row r="180" spans="1:4">
      <c r="A180">
        <f t="shared" si="2"/>
        <v>3</v>
      </c>
      <c r="B180" s="110">
        <v>35</v>
      </c>
      <c r="C180" s="111" t="s">
        <v>655</v>
      </c>
      <c r="D180" t="str">
        <f>INDEX('Funding Tables'!P:P,MATCH('Board Ventilation Strate-PY'!B180,'Funding Tables'!B:B,0))</f>
        <v>Bruce-Grey Catholic District School Board</v>
      </c>
    </row>
    <row r="181" spans="1:4">
      <c r="A181">
        <f t="shared" si="2"/>
        <v>4</v>
      </c>
      <c r="B181" s="110">
        <v>35</v>
      </c>
      <c r="C181" s="111" t="s">
        <v>656</v>
      </c>
      <c r="D181" t="str">
        <f>INDEX('Funding Tables'!P:P,MATCH('Board Ventilation Strate-PY'!B181,'Funding Tables'!B:B,0))</f>
        <v>Bruce-Grey Catholic District School Board</v>
      </c>
    </row>
    <row r="182" spans="1:4">
      <c r="A182">
        <f t="shared" si="2"/>
        <v>1</v>
      </c>
      <c r="B182" s="110">
        <v>57</v>
      </c>
      <c r="C182" s="111" t="s">
        <v>657</v>
      </c>
      <c r="D182" t="str">
        <f>INDEX('Funding Tables'!P:P,MATCH('Board Ventilation Strate-PY'!B182,'Funding Tables'!B:B,0))</f>
        <v>Conseil scolaire public du Grand Nord de l’Ontario</v>
      </c>
    </row>
    <row r="183" spans="1:4">
      <c r="A183">
        <f t="shared" si="2"/>
        <v>2</v>
      </c>
      <c r="B183" s="110">
        <v>57</v>
      </c>
      <c r="C183" s="111" t="s">
        <v>658</v>
      </c>
      <c r="D183" t="str">
        <f>INDEX('Funding Tables'!P:P,MATCH('Board Ventilation Strate-PY'!B183,'Funding Tables'!B:B,0))</f>
        <v>Conseil scolaire public du Grand Nord de l’Ontario</v>
      </c>
    </row>
    <row r="184" spans="1:4">
      <c r="A184">
        <f t="shared" si="2"/>
        <v>3</v>
      </c>
      <c r="B184" s="110">
        <v>57</v>
      </c>
      <c r="C184" s="111" t="s">
        <v>659</v>
      </c>
      <c r="D184" t="str">
        <f>INDEX('Funding Tables'!P:P,MATCH('Board Ventilation Strate-PY'!B184,'Funding Tables'!B:B,0))</f>
        <v>Conseil scolaire public du Grand Nord de l’Ontario</v>
      </c>
    </row>
    <row r="185" spans="1:4">
      <c r="A185">
        <f t="shared" si="2"/>
        <v>4</v>
      </c>
      <c r="B185" s="110">
        <v>57</v>
      </c>
      <c r="C185" s="111" t="s">
        <v>660</v>
      </c>
      <c r="D185" t="str">
        <f>INDEX('Funding Tables'!P:P,MATCH('Board Ventilation Strate-PY'!B185,'Funding Tables'!B:B,0))</f>
        <v>Conseil scolaire public du Grand Nord de l’Ontario</v>
      </c>
    </row>
    <row r="186" spans="1:4" ht="15.6">
      <c r="A186">
        <f t="shared" si="2"/>
        <v>1</v>
      </c>
      <c r="B186" s="110">
        <v>37</v>
      </c>
      <c r="C186" s="115" t="s">
        <v>661</v>
      </c>
      <c r="D186" t="str">
        <f>INDEX('Funding Tables'!P:P,MATCH('Board Ventilation Strate-PY'!B186,'Funding Tables'!B:B,0))</f>
        <v>Windsor-Essex Catholic District School Board</v>
      </c>
    </row>
    <row r="187" spans="1:4" ht="15.6">
      <c r="A187">
        <f t="shared" si="2"/>
        <v>2</v>
      </c>
      <c r="B187" s="110">
        <v>37</v>
      </c>
      <c r="C187" s="115" t="s">
        <v>662</v>
      </c>
      <c r="D187" t="str">
        <f>INDEX('Funding Tables'!P:P,MATCH('Board Ventilation Strate-PY'!B187,'Funding Tables'!B:B,0))</f>
        <v>Windsor-Essex Catholic District School Board</v>
      </c>
    </row>
    <row r="188" spans="1:4" ht="31.2">
      <c r="A188">
        <f t="shared" si="2"/>
        <v>3</v>
      </c>
      <c r="B188" s="110">
        <v>37</v>
      </c>
      <c r="C188" s="115" t="s">
        <v>663</v>
      </c>
      <c r="D188" t="str">
        <f>INDEX('Funding Tables'!P:P,MATCH('Board Ventilation Strate-PY'!B188,'Funding Tables'!B:B,0))</f>
        <v>Windsor-Essex Catholic District School Board</v>
      </c>
    </row>
    <row r="189" spans="1:4" ht="31.2">
      <c r="A189">
        <f t="shared" si="2"/>
        <v>4</v>
      </c>
      <c r="B189" s="110">
        <v>37</v>
      </c>
      <c r="C189" s="115" t="s">
        <v>664</v>
      </c>
      <c r="D189" t="str">
        <f>INDEX('Funding Tables'!P:P,MATCH('Board Ventilation Strate-PY'!B189,'Funding Tables'!B:B,0))</f>
        <v>Windsor-Essex Catholic District School Board</v>
      </c>
    </row>
    <row r="190" spans="1:4" ht="46.8">
      <c r="A190">
        <f t="shared" si="2"/>
        <v>5</v>
      </c>
      <c r="B190" s="110">
        <v>37</v>
      </c>
      <c r="C190" s="115" t="s">
        <v>665</v>
      </c>
      <c r="D190" t="str">
        <f>INDEX('Funding Tables'!P:P,MATCH('Board Ventilation Strate-PY'!B190,'Funding Tables'!B:B,0))</f>
        <v>Windsor-Essex Catholic District School Board</v>
      </c>
    </row>
    <row r="191" spans="1:4" ht="31.2">
      <c r="A191">
        <f t="shared" si="2"/>
        <v>6</v>
      </c>
      <c r="B191" s="110">
        <v>37</v>
      </c>
      <c r="C191" s="115" t="s">
        <v>666</v>
      </c>
      <c r="D191" t="str">
        <f>INDEX('Funding Tables'!P:P,MATCH('Board Ventilation Strate-PY'!B191,'Funding Tables'!B:B,0))</f>
        <v>Windsor-Essex Catholic District School Board</v>
      </c>
    </row>
    <row r="192" spans="1:4" ht="28.8">
      <c r="A192">
        <f t="shared" si="2"/>
        <v>1</v>
      </c>
      <c r="B192" s="110" t="s">
        <v>24</v>
      </c>
      <c r="C192" s="111" t="s">
        <v>667</v>
      </c>
      <c r="D192" t="str">
        <f>INDEX('Funding Tables'!P:P,MATCH('Board Ventilation Strate-PY'!B192,'Funding Tables'!B:B,0))</f>
        <v>Nipissing-Parry Sound Catholic District School Board</v>
      </c>
    </row>
    <row r="193" spans="1:4">
      <c r="A193">
        <f t="shared" si="2"/>
        <v>2</v>
      </c>
      <c r="B193" s="110" t="s">
        <v>24</v>
      </c>
      <c r="C193" s="111" t="s">
        <v>668</v>
      </c>
      <c r="D193" t="str">
        <f>INDEX('Funding Tables'!P:P,MATCH('Board Ventilation Strate-PY'!B193,'Funding Tables'!B:B,0))</f>
        <v>Nipissing-Parry Sound Catholic District School Board</v>
      </c>
    </row>
    <row r="194" spans="1:4">
      <c r="A194">
        <f t="shared" si="2"/>
        <v>3</v>
      </c>
      <c r="B194" s="110" t="s">
        <v>24</v>
      </c>
      <c r="C194" s="111" t="s">
        <v>669</v>
      </c>
      <c r="D194" t="str">
        <f>INDEX('Funding Tables'!P:P,MATCH('Board Ventilation Strate-PY'!B194,'Funding Tables'!B:B,0))</f>
        <v>Nipissing-Parry Sound Catholic District School Board</v>
      </c>
    </row>
    <row r="195" spans="1:4">
      <c r="A195">
        <f t="shared" si="2"/>
        <v>4</v>
      </c>
      <c r="B195" s="110" t="s">
        <v>24</v>
      </c>
      <c r="C195" s="111" t="s">
        <v>670</v>
      </c>
      <c r="D195" t="str">
        <f>INDEX('Funding Tables'!P:P,MATCH('Board Ventilation Strate-PY'!B195,'Funding Tables'!B:B,0))</f>
        <v>Nipissing-Parry Sound Catholic District School Board</v>
      </c>
    </row>
    <row r="196" spans="1:4" ht="28.8">
      <c r="A196">
        <f t="shared" ref="A196:A259" si="3">IF(B196=B195,A195+1,1)</f>
        <v>1</v>
      </c>
      <c r="B196" s="110">
        <v>58</v>
      </c>
      <c r="C196" s="111" t="s">
        <v>671</v>
      </c>
      <c r="D196" t="str">
        <f>INDEX('Funding Tables'!P:P,MATCH('Board Ventilation Strate-PY'!B196,'Funding Tables'!B:B,0))</f>
        <v>Conseil scolaire Viamonde</v>
      </c>
    </row>
    <row r="197" spans="1:4" ht="28.8">
      <c r="A197">
        <f t="shared" si="3"/>
        <v>2</v>
      </c>
      <c r="B197" s="110">
        <v>58</v>
      </c>
      <c r="C197" s="111" t="s">
        <v>672</v>
      </c>
      <c r="D197" t="str">
        <f>INDEX('Funding Tables'!P:P,MATCH('Board Ventilation Strate-PY'!B197,'Funding Tables'!B:B,0))</f>
        <v>Conseil scolaire Viamonde</v>
      </c>
    </row>
    <row r="198" spans="1:4">
      <c r="A198">
        <f t="shared" si="3"/>
        <v>3</v>
      </c>
      <c r="B198" s="110">
        <v>58</v>
      </c>
      <c r="C198" s="111" t="s">
        <v>673</v>
      </c>
      <c r="D198" t="str">
        <f>INDEX('Funding Tables'!P:P,MATCH('Board Ventilation Strate-PY'!B198,'Funding Tables'!B:B,0))</f>
        <v>Conseil scolaire Viamonde</v>
      </c>
    </row>
    <row r="199" spans="1:4" ht="28.8">
      <c r="A199">
        <f t="shared" si="3"/>
        <v>4</v>
      </c>
      <c r="B199" s="110">
        <v>58</v>
      </c>
      <c r="C199" s="111" t="s">
        <v>674</v>
      </c>
      <c r="D199" t="str">
        <f>INDEX('Funding Tables'!P:P,MATCH('Board Ventilation Strate-PY'!B199,'Funding Tables'!B:B,0))</f>
        <v>Conseil scolaire Viamonde</v>
      </c>
    </row>
    <row r="200" spans="1:4" ht="28.8">
      <c r="A200">
        <f t="shared" si="3"/>
        <v>1</v>
      </c>
      <c r="B200" s="110">
        <v>11</v>
      </c>
      <c r="C200" s="112" t="s">
        <v>675</v>
      </c>
      <c r="D200" t="str">
        <f>INDEX('Funding Tables'!P:P,MATCH('Board Ventilation Strate-PY'!B200,'Funding Tables'!B:B,0))</f>
        <v>Thames Valley District School Board</v>
      </c>
    </row>
    <row r="201" spans="1:4">
      <c r="A201">
        <f t="shared" si="3"/>
        <v>2</v>
      </c>
      <c r="B201" s="110">
        <v>11</v>
      </c>
      <c r="C201" s="112" t="s">
        <v>676</v>
      </c>
      <c r="D201" t="str">
        <f>INDEX('Funding Tables'!P:P,MATCH('Board Ventilation Strate-PY'!B201,'Funding Tables'!B:B,0))</f>
        <v>Thames Valley District School Board</v>
      </c>
    </row>
    <row r="202" spans="1:4" ht="28.8">
      <c r="A202">
        <f t="shared" si="3"/>
        <v>3</v>
      </c>
      <c r="B202" s="110">
        <v>11</v>
      </c>
      <c r="C202" s="112" t="s">
        <v>677</v>
      </c>
      <c r="D202" t="str">
        <f>INDEX('Funding Tables'!P:P,MATCH('Board Ventilation Strate-PY'!B202,'Funding Tables'!B:B,0))</f>
        <v>Thames Valley District School Board</v>
      </c>
    </row>
    <row r="203" spans="1:4">
      <c r="A203">
        <f t="shared" si="3"/>
        <v>4</v>
      </c>
      <c r="B203" s="110">
        <v>11</v>
      </c>
      <c r="C203" s="112" t="s">
        <v>678</v>
      </c>
      <c r="D203" t="str">
        <f>INDEX('Funding Tables'!P:P,MATCH('Board Ventilation Strate-PY'!B203,'Funding Tables'!B:B,0))</f>
        <v>Thames Valley District School Board</v>
      </c>
    </row>
    <row r="204" spans="1:4">
      <c r="A204">
        <f t="shared" si="3"/>
        <v>1</v>
      </c>
      <c r="B204" s="110">
        <v>51</v>
      </c>
      <c r="C204" s="111" t="s">
        <v>679</v>
      </c>
      <c r="D204" t="str">
        <f>INDEX('Funding Tables'!P:P,MATCH('Board Ventilation Strate-PY'!B204,'Funding Tables'!B:B,0))</f>
        <v>Brant Haldimand Norfolk Catholic District School Board</v>
      </c>
    </row>
    <row r="205" spans="1:4">
      <c r="A205">
        <f t="shared" si="3"/>
        <v>2</v>
      </c>
      <c r="B205" s="110">
        <v>51</v>
      </c>
      <c r="C205" s="111" t="s">
        <v>680</v>
      </c>
      <c r="D205" t="str">
        <f>INDEX('Funding Tables'!P:P,MATCH('Board Ventilation Strate-PY'!B205,'Funding Tables'!B:B,0))</f>
        <v>Brant Haldimand Norfolk Catholic District School Board</v>
      </c>
    </row>
    <row r="206" spans="1:4">
      <c r="A206">
        <f t="shared" si="3"/>
        <v>3</v>
      </c>
      <c r="B206" s="110">
        <v>51</v>
      </c>
      <c r="C206" s="111" t="s">
        <v>681</v>
      </c>
      <c r="D206" t="str">
        <f>INDEX('Funding Tables'!P:P,MATCH('Board Ventilation Strate-PY'!B206,'Funding Tables'!B:B,0))</f>
        <v>Brant Haldimand Norfolk Catholic District School Board</v>
      </c>
    </row>
    <row r="207" spans="1:4">
      <c r="A207">
        <f t="shared" si="3"/>
        <v>4</v>
      </c>
      <c r="B207" s="110">
        <v>51</v>
      </c>
      <c r="C207" s="111" t="s">
        <v>682</v>
      </c>
      <c r="D207" t="str">
        <f>INDEX('Funding Tables'!P:P,MATCH('Board Ventilation Strate-PY'!B207,'Funding Tables'!B:B,0))</f>
        <v>Brant Haldimand Norfolk Catholic District School Board</v>
      </c>
    </row>
    <row r="208" spans="1:4">
      <c r="A208">
        <f t="shared" si="3"/>
        <v>1</v>
      </c>
      <c r="B208" s="110">
        <v>52</v>
      </c>
      <c r="C208" s="111" t="s">
        <v>683</v>
      </c>
      <c r="D208" t="str">
        <f>INDEX('Funding Tables'!P:P,MATCH('Board Ventilation Strate-PY'!B208,'Funding Tables'!B:B,0))</f>
        <v>Eastern Ontario Catholic District School Board</v>
      </c>
    </row>
    <row r="209" spans="1:4">
      <c r="A209">
        <f t="shared" si="3"/>
        <v>2</v>
      </c>
      <c r="B209" s="110">
        <v>52</v>
      </c>
      <c r="C209" s="111" t="s">
        <v>684</v>
      </c>
      <c r="D209" t="str">
        <f>INDEX('Funding Tables'!P:P,MATCH('Board Ventilation Strate-PY'!B209,'Funding Tables'!B:B,0))</f>
        <v>Eastern Ontario Catholic District School Board</v>
      </c>
    </row>
    <row r="210" spans="1:4">
      <c r="A210">
        <f t="shared" si="3"/>
        <v>3</v>
      </c>
      <c r="B210" s="110">
        <v>52</v>
      </c>
      <c r="C210" s="111" t="s">
        <v>685</v>
      </c>
      <c r="D210" t="str">
        <f>INDEX('Funding Tables'!P:P,MATCH('Board Ventilation Strate-PY'!B210,'Funding Tables'!B:B,0))</f>
        <v>Eastern Ontario Catholic District School Board</v>
      </c>
    </row>
    <row r="211" spans="1:4">
      <c r="A211">
        <f t="shared" si="3"/>
        <v>4</v>
      </c>
      <c r="B211" s="110">
        <v>52</v>
      </c>
      <c r="C211" s="111" t="s">
        <v>686</v>
      </c>
      <c r="D211" t="str">
        <f>INDEX('Funding Tables'!P:P,MATCH('Board Ventilation Strate-PY'!B211,'Funding Tables'!B:B,0))</f>
        <v>Eastern Ontario Catholic District School Board</v>
      </c>
    </row>
    <row r="212" spans="1:4">
      <c r="A212">
        <f t="shared" si="3"/>
        <v>1</v>
      </c>
      <c r="B212" s="110">
        <v>47</v>
      </c>
      <c r="C212" s="111" t="s">
        <v>687</v>
      </c>
      <c r="D212" t="str">
        <f>INDEX('Funding Tables'!P:P,MATCH('Board Ventilation Strate-PY'!B212,'Funding Tables'!B:B,0))</f>
        <v>Hamilton-Wentworth Catholic District School Board</v>
      </c>
    </row>
    <row r="213" spans="1:4" ht="28.8">
      <c r="A213">
        <f t="shared" si="3"/>
        <v>2</v>
      </c>
      <c r="B213" s="110">
        <v>47</v>
      </c>
      <c r="C213" s="111" t="s">
        <v>688</v>
      </c>
      <c r="D213" t="str">
        <f>INDEX('Funding Tables'!P:P,MATCH('Board Ventilation Strate-PY'!B213,'Funding Tables'!B:B,0))</f>
        <v>Hamilton-Wentworth Catholic District School Board</v>
      </c>
    </row>
    <row r="214" spans="1:4">
      <c r="A214">
        <f t="shared" si="3"/>
        <v>3</v>
      </c>
      <c r="B214" s="110">
        <v>47</v>
      </c>
      <c r="C214" s="111" t="s">
        <v>689</v>
      </c>
      <c r="D214" t="str">
        <f>INDEX('Funding Tables'!P:P,MATCH('Board Ventilation Strate-PY'!B214,'Funding Tables'!B:B,0))</f>
        <v>Hamilton-Wentworth Catholic District School Board</v>
      </c>
    </row>
    <row r="215" spans="1:4">
      <c r="A215">
        <f t="shared" si="3"/>
        <v>4</v>
      </c>
      <c r="B215" s="110">
        <v>47</v>
      </c>
      <c r="C215" s="111" t="s">
        <v>690</v>
      </c>
      <c r="D215" t="str">
        <f>INDEX('Funding Tables'!P:P,MATCH('Board Ventilation Strate-PY'!B215,'Funding Tables'!B:B,0))</f>
        <v>Hamilton-Wentworth Catholic District School Board</v>
      </c>
    </row>
    <row r="216" spans="1:4">
      <c r="A216">
        <f t="shared" si="3"/>
        <v>1</v>
      </c>
      <c r="B216" s="110">
        <v>54</v>
      </c>
      <c r="C216" s="111" t="s">
        <v>691</v>
      </c>
      <c r="D216" t="str">
        <f>INDEX('Funding Tables'!P:P,MATCH('Board Ventilation Strate-PY'!B216,'Funding Tables'!B:B,0))</f>
        <v>Renfrew County Catholic District School Board</v>
      </c>
    </row>
    <row r="217" spans="1:4">
      <c r="A217">
        <f t="shared" si="3"/>
        <v>2</v>
      </c>
      <c r="B217" s="110">
        <v>54</v>
      </c>
      <c r="C217" s="111" t="s">
        <v>692</v>
      </c>
      <c r="D217" t="str">
        <f>INDEX('Funding Tables'!P:P,MATCH('Board Ventilation Strate-PY'!B217,'Funding Tables'!B:B,0))</f>
        <v>Renfrew County Catholic District School Board</v>
      </c>
    </row>
    <row r="218" spans="1:4">
      <c r="A218">
        <f t="shared" si="3"/>
        <v>3</v>
      </c>
      <c r="B218" s="110">
        <v>54</v>
      </c>
      <c r="C218" s="111" t="s">
        <v>693</v>
      </c>
      <c r="D218" t="str">
        <f>INDEX('Funding Tables'!P:P,MATCH('Board Ventilation Strate-PY'!B218,'Funding Tables'!B:B,0))</f>
        <v>Renfrew County Catholic District School Board</v>
      </c>
    </row>
    <row r="219" spans="1:4">
      <c r="A219">
        <f t="shared" si="3"/>
        <v>4</v>
      </c>
      <c r="B219" s="110">
        <v>54</v>
      </c>
      <c r="C219" s="111" t="s">
        <v>694</v>
      </c>
      <c r="D219" t="str">
        <f>INDEX('Funding Tables'!P:P,MATCH('Board Ventilation Strate-PY'!B219,'Funding Tables'!B:B,0))</f>
        <v>Renfrew County Catholic District School Board</v>
      </c>
    </row>
    <row r="220" spans="1:4" ht="28.8">
      <c r="A220">
        <f t="shared" si="3"/>
        <v>1</v>
      </c>
      <c r="B220" s="110">
        <v>8</v>
      </c>
      <c r="C220" s="111" t="s">
        <v>695</v>
      </c>
      <c r="D220" t="str">
        <f>INDEX('Funding Tables'!P:P,MATCH('Board Ventilation Strate-PY'!B220,'Funding Tables'!B:B,0))</f>
        <v>Avon Maitland District School Board</v>
      </c>
    </row>
    <row r="221" spans="1:4" ht="28.8">
      <c r="A221">
        <f t="shared" si="3"/>
        <v>2</v>
      </c>
      <c r="B221" s="110">
        <v>8</v>
      </c>
      <c r="C221" s="111" t="s">
        <v>696</v>
      </c>
      <c r="D221" t="str">
        <f>INDEX('Funding Tables'!P:P,MATCH('Board Ventilation Strate-PY'!B221,'Funding Tables'!B:B,0))</f>
        <v>Avon Maitland District School Board</v>
      </c>
    </row>
    <row r="222" spans="1:4" ht="28.8">
      <c r="A222">
        <f t="shared" si="3"/>
        <v>3</v>
      </c>
      <c r="B222" s="110">
        <v>8</v>
      </c>
      <c r="C222" s="111" t="s">
        <v>697</v>
      </c>
      <c r="D222" t="str">
        <f>INDEX('Funding Tables'!P:P,MATCH('Board Ventilation Strate-PY'!B222,'Funding Tables'!B:B,0))</f>
        <v>Avon Maitland District School Board</v>
      </c>
    </row>
    <row r="223" spans="1:4" ht="28.8">
      <c r="A223">
        <f t="shared" si="3"/>
        <v>4</v>
      </c>
      <c r="B223" s="110">
        <v>8</v>
      </c>
      <c r="C223" s="111" t="s">
        <v>698</v>
      </c>
      <c r="D223" t="str">
        <f>INDEX('Funding Tables'!P:P,MATCH('Board Ventilation Strate-PY'!B223,'Funding Tables'!B:B,0))</f>
        <v>Avon Maitland District School Board</v>
      </c>
    </row>
    <row r="224" spans="1:4" ht="28.8">
      <c r="A224">
        <f t="shared" si="3"/>
        <v>1</v>
      </c>
      <c r="B224" s="110">
        <v>43</v>
      </c>
      <c r="C224" s="111" t="s">
        <v>699</v>
      </c>
      <c r="D224" t="str">
        <f>INDEX('Funding Tables'!P:P,MATCH('Board Ventilation Strate-PY'!B224,'Funding Tables'!B:B,0))</f>
        <v>Dufferin Peel Catholic District School Board</v>
      </c>
    </row>
    <row r="225" spans="1:4" ht="28.8">
      <c r="A225">
        <f t="shared" si="3"/>
        <v>2</v>
      </c>
      <c r="B225" s="110">
        <v>43</v>
      </c>
      <c r="C225" s="111" t="s">
        <v>700</v>
      </c>
      <c r="D225" t="str">
        <f>INDEX('Funding Tables'!P:P,MATCH('Board Ventilation Strate-PY'!B225,'Funding Tables'!B:B,0))</f>
        <v>Dufferin Peel Catholic District School Board</v>
      </c>
    </row>
    <row r="226" spans="1:4" ht="28.8">
      <c r="A226">
        <f t="shared" si="3"/>
        <v>3</v>
      </c>
      <c r="B226" s="110">
        <v>43</v>
      </c>
      <c r="C226" s="111" t="s">
        <v>701</v>
      </c>
      <c r="D226" t="str">
        <f>INDEX('Funding Tables'!P:P,MATCH('Board Ventilation Strate-PY'!B226,'Funding Tables'!B:B,0))</f>
        <v>Dufferin Peel Catholic District School Board</v>
      </c>
    </row>
    <row r="227" spans="1:4" ht="28.8">
      <c r="A227">
        <f t="shared" si="3"/>
        <v>4</v>
      </c>
      <c r="B227" s="110">
        <v>43</v>
      </c>
      <c r="C227" s="111" t="s">
        <v>702</v>
      </c>
      <c r="D227" t="str">
        <f>INDEX('Funding Tables'!P:P,MATCH('Board Ventilation Strate-PY'!B227,'Funding Tables'!B:B,0))</f>
        <v>Dufferin Peel Catholic District School Board</v>
      </c>
    </row>
    <row r="228" spans="1:4">
      <c r="A228">
        <f t="shared" si="3"/>
        <v>1</v>
      </c>
      <c r="B228" s="110">
        <v>48</v>
      </c>
      <c r="C228" s="111" t="s">
        <v>703</v>
      </c>
      <c r="D228" t="str">
        <f>INDEX('Funding Tables'!P:P,MATCH('Board Ventilation Strate-PY'!B228,'Funding Tables'!B:B,0))</f>
        <v>Wellington Catholic District School Board</v>
      </c>
    </row>
    <row r="229" spans="1:4">
      <c r="A229">
        <f t="shared" si="3"/>
        <v>2</v>
      </c>
      <c r="B229" s="110">
        <v>48</v>
      </c>
      <c r="C229" s="111" t="s">
        <v>704</v>
      </c>
      <c r="D229" t="str">
        <f>INDEX('Funding Tables'!P:P,MATCH('Board Ventilation Strate-PY'!B229,'Funding Tables'!B:B,0))</f>
        <v>Wellington Catholic District School Board</v>
      </c>
    </row>
    <row r="230" spans="1:4">
      <c r="A230">
        <f t="shared" si="3"/>
        <v>3</v>
      </c>
      <c r="B230" s="110">
        <v>48</v>
      </c>
      <c r="C230" s="111" t="s">
        <v>705</v>
      </c>
      <c r="D230" t="str">
        <f>INDEX('Funding Tables'!P:P,MATCH('Board Ventilation Strate-PY'!B230,'Funding Tables'!B:B,0))</f>
        <v>Wellington Catholic District School Board</v>
      </c>
    </row>
    <row r="231" spans="1:4">
      <c r="A231">
        <f t="shared" si="3"/>
        <v>4</v>
      </c>
      <c r="B231" s="110">
        <v>48</v>
      </c>
      <c r="C231" s="111" t="s">
        <v>706</v>
      </c>
      <c r="D231" t="str">
        <f>INDEX('Funding Tables'!P:P,MATCH('Board Ventilation Strate-PY'!B231,'Funding Tables'!B:B,0))</f>
        <v>Wellington Catholic District School Board</v>
      </c>
    </row>
    <row r="232" spans="1:4">
      <c r="A232">
        <f t="shared" si="3"/>
        <v>1</v>
      </c>
      <c r="B232" s="110">
        <v>2</v>
      </c>
      <c r="C232" s="111" t="s">
        <v>707</v>
      </c>
      <c r="D232" t="str">
        <f>INDEX('Funding Tables'!P:P,MATCH('Board Ventilation Strate-PY'!B232,'Funding Tables'!B:B,0))</f>
        <v>Algoma District School Board</v>
      </c>
    </row>
    <row r="233" spans="1:4">
      <c r="A233">
        <f t="shared" si="3"/>
        <v>2</v>
      </c>
      <c r="B233" s="110">
        <v>2</v>
      </c>
      <c r="C233" s="111" t="s">
        <v>708</v>
      </c>
      <c r="D233" t="str">
        <f>INDEX('Funding Tables'!P:P,MATCH('Board Ventilation Strate-PY'!B233,'Funding Tables'!B:B,0))</f>
        <v>Algoma District School Board</v>
      </c>
    </row>
    <row r="234" spans="1:4">
      <c r="A234">
        <f t="shared" si="3"/>
        <v>3</v>
      </c>
      <c r="B234" s="110">
        <v>2</v>
      </c>
      <c r="C234" s="111" t="s">
        <v>709</v>
      </c>
      <c r="D234" t="str">
        <f>INDEX('Funding Tables'!P:P,MATCH('Board Ventilation Strate-PY'!B234,'Funding Tables'!B:B,0))</f>
        <v>Algoma District School Board</v>
      </c>
    </row>
    <row r="235" spans="1:4">
      <c r="A235">
        <f t="shared" si="3"/>
        <v>4</v>
      </c>
      <c r="B235" s="110">
        <v>2</v>
      </c>
      <c r="C235" s="111" t="s">
        <v>710</v>
      </c>
      <c r="D235" t="str">
        <f>INDEX('Funding Tables'!P:P,MATCH('Board Ventilation Strate-PY'!B235,'Funding Tables'!B:B,0))</f>
        <v>Algoma District School Board</v>
      </c>
    </row>
    <row r="236" spans="1:4">
      <c r="A236">
        <f t="shared" si="3"/>
        <v>1</v>
      </c>
      <c r="B236" s="110">
        <v>15</v>
      </c>
      <c r="C236" s="111" t="s">
        <v>711</v>
      </c>
      <c r="D236" t="str">
        <f>INDEX('Funding Tables'!P:P,MATCH('Board Ventilation Strate-PY'!B236,'Funding Tables'!B:B,0))</f>
        <v>Trillium Lakelands District School Board</v>
      </c>
    </row>
    <row r="237" spans="1:4">
      <c r="A237">
        <f t="shared" si="3"/>
        <v>2</v>
      </c>
      <c r="B237" s="110">
        <v>15</v>
      </c>
      <c r="C237" s="111" t="s">
        <v>712</v>
      </c>
      <c r="D237" t="str">
        <f>INDEX('Funding Tables'!P:P,MATCH('Board Ventilation Strate-PY'!B237,'Funding Tables'!B:B,0))</f>
        <v>Trillium Lakelands District School Board</v>
      </c>
    </row>
    <row r="238" spans="1:4" ht="28.8">
      <c r="A238">
        <f t="shared" si="3"/>
        <v>3</v>
      </c>
      <c r="B238" s="110">
        <v>15</v>
      </c>
      <c r="C238" s="111" t="s">
        <v>713</v>
      </c>
      <c r="D238" t="str">
        <f>INDEX('Funding Tables'!P:P,MATCH('Board Ventilation Strate-PY'!B238,'Funding Tables'!B:B,0))</f>
        <v>Trillium Lakelands District School Board</v>
      </c>
    </row>
    <row r="239" spans="1:4">
      <c r="A239">
        <f t="shared" si="3"/>
        <v>4</v>
      </c>
      <c r="B239" s="110">
        <v>15</v>
      </c>
      <c r="C239" s="111" t="s">
        <v>714</v>
      </c>
      <c r="D239" t="str">
        <f>INDEX('Funding Tables'!P:P,MATCH('Board Ventilation Strate-PY'!B239,'Funding Tables'!B:B,0))</f>
        <v>Trillium Lakelands District School Board</v>
      </c>
    </row>
    <row r="240" spans="1:4" ht="28.8">
      <c r="A240">
        <f t="shared" si="3"/>
        <v>1</v>
      </c>
      <c r="B240" s="110">
        <v>19</v>
      </c>
      <c r="C240" s="111" t="s">
        <v>715</v>
      </c>
      <c r="D240" t="str">
        <f>INDEX('Funding Tables'!P:P,MATCH('Board Ventilation Strate-PY'!B240,'Funding Tables'!B:B,0))</f>
        <v>Peel District School Board</v>
      </c>
    </row>
    <row r="241" spans="1:4">
      <c r="A241">
        <f t="shared" si="3"/>
        <v>2</v>
      </c>
      <c r="B241" s="110">
        <v>19</v>
      </c>
      <c r="C241" s="111" t="s">
        <v>716</v>
      </c>
      <c r="D241" t="str">
        <f>INDEX('Funding Tables'!P:P,MATCH('Board Ventilation Strate-PY'!B241,'Funding Tables'!B:B,0))</f>
        <v>Peel District School Board</v>
      </c>
    </row>
    <row r="242" spans="1:4">
      <c r="A242">
        <f t="shared" si="3"/>
        <v>3</v>
      </c>
      <c r="B242" s="110">
        <v>19</v>
      </c>
      <c r="C242" s="111" t="s">
        <v>717</v>
      </c>
      <c r="D242" t="str">
        <f>INDEX('Funding Tables'!P:P,MATCH('Board Ventilation Strate-PY'!B242,'Funding Tables'!B:B,0))</f>
        <v>Peel District School Board</v>
      </c>
    </row>
    <row r="243" spans="1:4">
      <c r="A243">
        <f t="shared" si="3"/>
        <v>4</v>
      </c>
      <c r="B243" s="110">
        <v>19</v>
      </c>
      <c r="C243" s="111" t="s">
        <v>718</v>
      </c>
      <c r="D243" t="str">
        <f>INDEX('Funding Tables'!P:P,MATCH('Board Ventilation Strate-PY'!B243,'Funding Tables'!B:B,0))</f>
        <v>Peel District School Board</v>
      </c>
    </row>
    <row r="244" spans="1:4">
      <c r="A244">
        <f t="shared" si="3"/>
        <v>1</v>
      </c>
      <c r="B244" s="110">
        <v>12</v>
      </c>
      <c r="C244" s="111" t="s">
        <v>719</v>
      </c>
      <c r="D244" t="str">
        <f>INDEX('Funding Tables'!P:P,MATCH('Board Ventilation Strate-PY'!B244,'Funding Tables'!B:B,0))</f>
        <v>Toronto District School Board</v>
      </c>
    </row>
    <row r="245" spans="1:4">
      <c r="A245">
        <f t="shared" si="3"/>
        <v>2</v>
      </c>
      <c r="B245" s="110">
        <v>12</v>
      </c>
      <c r="C245" s="111" t="s">
        <v>720</v>
      </c>
      <c r="D245" t="str">
        <f>INDEX('Funding Tables'!P:P,MATCH('Board Ventilation Strate-PY'!B245,'Funding Tables'!B:B,0))</f>
        <v>Toronto District School Board</v>
      </c>
    </row>
    <row r="246" spans="1:4">
      <c r="A246">
        <f t="shared" si="3"/>
        <v>3</v>
      </c>
      <c r="B246" s="110">
        <v>12</v>
      </c>
      <c r="C246" s="111" t="s">
        <v>721</v>
      </c>
      <c r="D246" t="str">
        <f>INDEX('Funding Tables'!P:P,MATCH('Board Ventilation Strate-PY'!B246,'Funding Tables'!B:B,0))</f>
        <v>Toronto District School Board</v>
      </c>
    </row>
    <row r="247" spans="1:4">
      <c r="A247">
        <f t="shared" si="3"/>
        <v>4</v>
      </c>
      <c r="B247" s="110">
        <v>12</v>
      </c>
      <c r="C247" s="111" t="s">
        <v>722</v>
      </c>
      <c r="D247" t="str">
        <f>INDEX('Funding Tables'!P:P,MATCH('Board Ventilation Strate-PY'!B247,'Funding Tables'!B:B,0))</f>
        <v>Toronto District School Board</v>
      </c>
    </row>
    <row r="248" spans="1:4">
      <c r="A248">
        <f t="shared" si="3"/>
        <v>1</v>
      </c>
      <c r="B248" s="110" t="s">
        <v>26</v>
      </c>
      <c r="C248" s="111" t="s">
        <v>723</v>
      </c>
      <c r="D248" t="str">
        <f>INDEX('Funding Tables'!P:P,MATCH('Board Ventilation Strate-PY'!B248,'Funding Tables'!B:B,0))</f>
        <v>Kenora Catholic District School Board</v>
      </c>
    </row>
    <row r="249" spans="1:4">
      <c r="A249">
        <f t="shared" si="3"/>
        <v>2</v>
      </c>
      <c r="B249" s="110" t="s">
        <v>26</v>
      </c>
      <c r="C249" s="111" t="s">
        <v>724</v>
      </c>
      <c r="D249" t="str">
        <f>INDEX('Funding Tables'!P:P,MATCH('Board Ventilation Strate-PY'!B249,'Funding Tables'!B:B,0))</f>
        <v>Kenora Catholic District School Board</v>
      </c>
    </row>
    <row r="250" spans="1:4">
      <c r="A250">
        <f t="shared" si="3"/>
        <v>3</v>
      </c>
      <c r="B250" s="110" t="s">
        <v>26</v>
      </c>
      <c r="C250" s="111" t="s">
        <v>725</v>
      </c>
      <c r="D250" t="str">
        <f>INDEX('Funding Tables'!P:P,MATCH('Board Ventilation Strate-PY'!B250,'Funding Tables'!B:B,0))</f>
        <v>Kenora Catholic District School Board</v>
      </c>
    </row>
    <row r="251" spans="1:4">
      <c r="A251">
        <f t="shared" si="3"/>
        <v>4</v>
      </c>
      <c r="B251" s="110" t="s">
        <v>26</v>
      </c>
      <c r="C251" s="111" t="s">
        <v>726</v>
      </c>
      <c r="D251" t="str">
        <f>INDEX('Funding Tables'!P:P,MATCH('Board Ventilation Strate-PY'!B251,'Funding Tables'!B:B,0))</f>
        <v>Kenora Catholic District School Board</v>
      </c>
    </row>
    <row r="252" spans="1:4" ht="28.8">
      <c r="A252">
        <f t="shared" si="3"/>
        <v>1</v>
      </c>
      <c r="B252" s="110">
        <v>40</v>
      </c>
      <c r="C252" s="111" t="s">
        <v>727</v>
      </c>
      <c r="D252" t="str">
        <f>INDEX('Funding Tables'!P:P,MATCH('Board Ventilation Strate-PY'!B252,'Funding Tables'!B:B,0))</f>
        <v>Toronto Catholic District School Board</v>
      </c>
    </row>
    <row r="253" spans="1:4" ht="28.8">
      <c r="A253">
        <f t="shared" si="3"/>
        <v>2</v>
      </c>
      <c r="B253" s="110">
        <v>40</v>
      </c>
      <c r="C253" s="111" t="s">
        <v>728</v>
      </c>
      <c r="D253" t="str">
        <f>INDEX('Funding Tables'!P:P,MATCH('Board Ventilation Strate-PY'!B253,'Funding Tables'!B:B,0))</f>
        <v>Toronto Catholic District School Board</v>
      </c>
    </row>
    <row r="254" spans="1:4" ht="28.8">
      <c r="A254">
        <f t="shared" si="3"/>
        <v>3</v>
      </c>
      <c r="B254" s="110">
        <v>40</v>
      </c>
      <c r="C254" s="111" t="s">
        <v>729</v>
      </c>
      <c r="D254" t="str">
        <f>INDEX('Funding Tables'!P:P,MATCH('Board Ventilation Strate-PY'!B254,'Funding Tables'!B:B,0))</f>
        <v>Toronto Catholic District School Board</v>
      </c>
    </row>
    <row r="255" spans="1:4" ht="28.8">
      <c r="A255">
        <f t="shared" si="3"/>
        <v>4</v>
      </c>
      <c r="B255" s="110">
        <v>40</v>
      </c>
      <c r="C255" s="111" t="s">
        <v>730</v>
      </c>
      <c r="D255" t="str">
        <f>INDEX('Funding Tables'!P:P,MATCH('Board Ventilation Strate-PY'!B255,'Funding Tables'!B:B,0))</f>
        <v>Toronto Catholic District School Board</v>
      </c>
    </row>
    <row r="256" spans="1:4">
      <c r="A256">
        <f t="shared" si="3"/>
        <v>1</v>
      </c>
      <c r="B256" s="110">
        <v>55</v>
      </c>
      <c r="C256" s="111" t="s">
        <v>731</v>
      </c>
      <c r="D256" t="str">
        <f>INDEX('Funding Tables'!P:P,MATCH('Board Ventilation Strate-PY'!B256,'Funding Tables'!B:B,0))</f>
        <v>Algonquin and Lakeshore Catholic District School Board</v>
      </c>
    </row>
    <row r="257" spans="1:4">
      <c r="A257">
        <f t="shared" si="3"/>
        <v>2</v>
      </c>
      <c r="B257" s="110">
        <v>55</v>
      </c>
      <c r="C257" s="111" t="s">
        <v>732</v>
      </c>
      <c r="D257" t="str">
        <f>INDEX('Funding Tables'!P:P,MATCH('Board Ventilation Strate-PY'!B257,'Funding Tables'!B:B,0))</f>
        <v>Algonquin and Lakeshore Catholic District School Board</v>
      </c>
    </row>
    <row r="258" spans="1:4">
      <c r="A258">
        <f t="shared" si="3"/>
        <v>3</v>
      </c>
      <c r="B258" s="110">
        <v>55</v>
      </c>
      <c r="C258" s="111" t="s">
        <v>733</v>
      </c>
      <c r="D258" t="str">
        <f>INDEX('Funding Tables'!P:P,MATCH('Board Ventilation Strate-PY'!B258,'Funding Tables'!B:B,0))</f>
        <v>Algonquin and Lakeshore Catholic District School Board</v>
      </c>
    </row>
    <row r="259" spans="1:4" ht="28.8">
      <c r="A259">
        <f t="shared" si="3"/>
        <v>4</v>
      </c>
      <c r="B259" s="110">
        <v>55</v>
      </c>
      <c r="C259" s="111" t="s">
        <v>734</v>
      </c>
      <c r="D259" t="str">
        <f>INDEX('Funding Tables'!P:P,MATCH('Board Ventilation Strate-PY'!B259,'Funding Tables'!B:B,0))</f>
        <v>Algonquin and Lakeshore Catholic District School Board</v>
      </c>
    </row>
    <row r="260" spans="1:4">
      <c r="A260">
        <f t="shared" ref="A260:A287" si="4">IF(B260=B259,A259+1,1)</f>
        <v>1</v>
      </c>
      <c r="B260" s="110">
        <v>102</v>
      </c>
      <c r="C260" s="111" t="s">
        <v>735</v>
      </c>
      <c r="D260" t="str">
        <f>INDEX('Funding Tables'!P:P,MATCH('Board Ventilation Strate-PY'!B260,'Funding Tables'!B:B,0))</f>
        <v>Moosonee District School Area Board</v>
      </c>
    </row>
    <row r="261" spans="1:4">
      <c r="A261">
        <f t="shared" si="4"/>
        <v>2</v>
      </c>
      <c r="B261" s="110">
        <v>102</v>
      </c>
      <c r="C261" s="111" t="s">
        <v>634</v>
      </c>
      <c r="D261" t="str">
        <f>INDEX('Funding Tables'!P:P,MATCH('Board Ventilation Strate-PY'!B261,'Funding Tables'!B:B,0))</f>
        <v>Moosonee District School Area Board</v>
      </c>
    </row>
    <row r="262" spans="1:4">
      <c r="A262">
        <f t="shared" si="4"/>
        <v>3</v>
      </c>
      <c r="B262" s="110">
        <v>102</v>
      </c>
      <c r="C262" s="111" t="s">
        <v>635</v>
      </c>
      <c r="D262" t="str">
        <f>INDEX('Funding Tables'!P:P,MATCH('Board Ventilation Strate-PY'!B262,'Funding Tables'!B:B,0))</f>
        <v>Moosonee District School Area Board</v>
      </c>
    </row>
    <row r="263" spans="1:4">
      <c r="A263">
        <f t="shared" si="4"/>
        <v>4</v>
      </c>
      <c r="B263" s="110">
        <v>102</v>
      </c>
      <c r="C263" s="111" t="s">
        <v>736</v>
      </c>
      <c r="D263" t="str">
        <f>INDEX('Funding Tables'!P:P,MATCH('Board Ventilation Strate-PY'!B263,'Funding Tables'!B:B,0))</f>
        <v>Moosonee District School Area Board</v>
      </c>
    </row>
    <row r="264" spans="1:4" ht="28.8">
      <c r="A264">
        <f t="shared" si="4"/>
        <v>1</v>
      </c>
      <c r="B264" s="110">
        <v>20</v>
      </c>
      <c r="C264" s="111" t="s">
        <v>737</v>
      </c>
      <c r="D264" t="str">
        <f>INDEX('Funding Tables'!P:P,MATCH('Board Ventilation Strate-PY'!B264,'Funding Tables'!B:B,0))</f>
        <v>Halton District School Board</v>
      </c>
    </row>
    <row r="265" spans="1:4">
      <c r="A265">
        <f t="shared" si="4"/>
        <v>2</v>
      </c>
      <c r="B265" s="110">
        <v>20</v>
      </c>
      <c r="C265" s="111" t="s">
        <v>738</v>
      </c>
      <c r="D265" t="str">
        <f>INDEX('Funding Tables'!P:P,MATCH('Board Ventilation Strate-PY'!B265,'Funding Tables'!B:B,0))</f>
        <v>Halton District School Board</v>
      </c>
    </row>
    <row r="266" spans="1:4">
      <c r="A266">
        <f t="shared" si="4"/>
        <v>3</v>
      </c>
      <c r="B266" s="110">
        <v>20</v>
      </c>
      <c r="C266" s="111" t="s">
        <v>739</v>
      </c>
      <c r="D266" t="str">
        <f>INDEX('Funding Tables'!P:P,MATCH('Board Ventilation Strate-PY'!B266,'Funding Tables'!B:B,0))</f>
        <v>Halton District School Board</v>
      </c>
    </row>
    <row r="267" spans="1:4" ht="28.8">
      <c r="A267">
        <f t="shared" si="4"/>
        <v>4</v>
      </c>
      <c r="B267" s="110">
        <v>20</v>
      </c>
      <c r="C267" s="111" t="s">
        <v>740</v>
      </c>
      <c r="D267" t="str">
        <f>INDEX('Funding Tables'!P:P,MATCH('Board Ventilation Strate-PY'!B267,'Funding Tables'!B:B,0))</f>
        <v>Halton District School Board</v>
      </c>
    </row>
    <row r="268" spans="1:4">
      <c r="A268">
        <f t="shared" si="4"/>
        <v>1</v>
      </c>
      <c r="B268" s="110">
        <v>4</v>
      </c>
      <c r="C268" s="111" t="s">
        <v>741</v>
      </c>
      <c r="D268" t="str">
        <f>INDEX('Funding Tables'!P:P,MATCH('Board Ventilation Strate-PY'!B268,'Funding Tables'!B:B,0))</f>
        <v>Near North District School Board</v>
      </c>
    </row>
    <row r="269" spans="1:4" ht="28.8">
      <c r="A269">
        <f t="shared" si="4"/>
        <v>2</v>
      </c>
      <c r="B269" s="110">
        <v>4</v>
      </c>
      <c r="C269" s="111" t="s">
        <v>742</v>
      </c>
      <c r="D269" t="str">
        <f>INDEX('Funding Tables'!P:P,MATCH('Board Ventilation Strate-PY'!B269,'Funding Tables'!B:B,0))</f>
        <v>Near North District School Board</v>
      </c>
    </row>
    <row r="270" spans="1:4" ht="28.8">
      <c r="A270">
        <f t="shared" si="4"/>
        <v>3</v>
      </c>
      <c r="B270" s="110">
        <v>4</v>
      </c>
      <c r="C270" s="111" t="s">
        <v>743</v>
      </c>
      <c r="D270" t="str">
        <f>INDEX('Funding Tables'!P:P,MATCH('Board Ventilation Strate-PY'!B270,'Funding Tables'!B:B,0))</f>
        <v>Near North District School Board</v>
      </c>
    </row>
    <row r="271" spans="1:4" ht="28.8">
      <c r="A271">
        <f t="shared" si="4"/>
        <v>4</v>
      </c>
      <c r="B271" s="110">
        <v>4</v>
      </c>
      <c r="C271" s="111" t="s">
        <v>744</v>
      </c>
      <c r="D271" t="str">
        <f>INDEX('Funding Tables'!P:P,MATCH('Board Ventilation Strate-PY'!B271,'Funding Tables'!B:B,0))</f>
        <v>Near North District School Board</v>
      </c>
    </row>
    <row r="272" spans="1:4">
      <c r="A272">
        <f t="shared" si="4"/>
        <v>1</v>
      </c>
      <c r="B272" s="110" t="s">
        <v>22</v>
      </c>
      <c r="C272" s="111" t="s">
        <v>745</v>
      </c>
      <c r="D272" t="str">
        <f>INDEX('Funding Tables'!P:P,MATCH('Board Ventilation Strate-PY'!B272,'Funding Tables'!B:B,0))</f>
        <v>Superior-Greenstone District School Board</v>
      </c>
    </row>
    <row r="273" spans="1:4">
      <c r="A273">
        <f t="shared" si="4"/>
        <v>2</v>
      </c>
      <c r="B273" s="110" t="s">
        <v>22</v>
      </c>
      <c r="C273" s="111" t="s">
        <v>746</v>
      </c>
      <c r="D273" t="str">
        <f>INDEX('Funding Tables'!P:P,MATCH('Board Ventilation Strate-PY'!B273,'Funding Tables'!B:B,0))</f>
        <v>Superior-Greenstone District School Board</v>
      </c>
    </row>
    <row r="274" spans="1:4" ht="28.8">
      <c r="A274">
        <f t="shared" si="4"/>
        <v>3</v>
      </c>
      <c r="B274" s="110" t="s">
        <v>22</v>
      </c>
      <c r="C274" s="111" t="s">
        <v>747</v>
      </c>
      <c r="D274" t="str">
        <f>INDEX('Funding Tables'!P:P,MATCH('Board Ventilation Strate-PY'!B274,'Funding Tables'!B:B,0))</f>
        <v>Superior-Greenstone District School Board</v>
      </c>
    </row>
    <row r="275" spans="1:4">
      <c r="A275">
        <f t="shared" si="4"/>
        <v>4</v>
      </c>
      <c r="B275" s="110" t="s">
        <v>22</v>
      </c>
      <c r="C275" s="111" t="s">
        <v>748</v>
      </c>
      <c r="D275" t="str">
        <f>INDEX('Funding Tables'!P:P,MATCH('Board Ventilation Strate-PY'!B275,'Funding Tables'!B:B,0))</f>
        <v>Superior-Greenstone District School Board</v>
      </c>
    </row>
    <row r="276" spans="1:4" ht="28.8">
      <c r="A276">
        <f t="shared" si="4"/>
        <v>1</v>
      </c>
      <c r="B276" s="110">
        <v>62</v>
      </c>
      <c r="C276" s="111" t="s">
        <v>749</v>
      </c>
      <c r="D276" t="str">
        <f>INDEX('Funding Tables'!P:P,MATCH('Board Ventilation Strate-PY'!B276,'Funding Tables'!B:B,0))</f>
        <v>Conseil scolaire de district catholique des Aurores boréales</v>
      </c>
    </row>
    <row r="277" spans="1:4" ht="28.8">
      <c r="A277">
        <f t="shared" si="4"/>
        <v>2</v>
      </c>
      <c r="B277" s="110">
        <v>62</v>
      </c>
      <c r="C277" s="111" t="s">
        <v>750</v>
      </c>
      <c r="D277" t="str">
        <f>INDEX('Funding Tables'!P:P,MATCH('Board Ventilation Strate-PY'!B277,'Funding Tables'!B:B,0))</f>
        <v>Conseil scolaire de district catholique des Aurores boréales</v>
      </c>
    </row>
    <row r="278" spans="1:4" ht="28.8">
      <c r="A278">
        <f t="shared" si="4"/>
        <v>3</v>
      </c>
      <c r="B278" s="110">
        <v>62</v>
      </c>
      <c r="C278" s="111" t="s">
        <v>751</v>
      </c>
      <c r="D278" t="str">
        <f>INDEX('Funding Tables'!P:P,MATCH('Board Ventilation Strate-PY'!B278,'Funding Tables'!B:B,0))</f>
        <v>Conseil scolaire de district catholique des Aurores boréales</v>
      </c>
    </row>
    <row r="279" spans="1:4" ht="28.8">
      <c r="A279">
        <f t="shared" si="4"/>
        <v>4</v>
      </c>
      <c r="B279" s="110">
        <v>62</v>
      </c>
      <c r="C279" s="111" t="s">
        <v>752</v>
      </c>
      <c r="D279" t="str">
        <f>INDEX('Funding Tables'!P:P,MATCH('Board Ventilation Strate-PY'!B279,'Funding Tables'!B:B,0))</f>
        <v>Conseil scolaire de district catholique des Aurores boréales</v>
      </c>
    </row>
    <row r="280" spans="1:4">
      <c r="A280">
        <f t="shared" si="4"/>
        <v>1</v>
      </c>
      <c r="B280" s="110">
        <v>7</v>
      </c>
      <c r="C280" s="111" t="s">
        <v>753</v>
      </c>
      <c r="D280" t="str">
        <f>INDEX('Funding Tables'!P:P,MATCH('Board Ventilation Strate-PY'!B280,'Funding Tables'!B:B,0))</f>
        <v>Bluewater District School Board</v>
      </c>
    </row>
    <row r="281" spans="1:4">
      <c r="A281">
        <f t="shared" si="4"/>
        <v>2</v>
      </c>
      <c r="B281" s="110">
        <v>7</v>
      </c>
      <c r="C281" s="111" t="s">
        <v>754</v>
      </c>
      <c r="D281" t="str">
        <f>INDEX('Funding Tables'!P:P,MATCH('Board Ventilation Strate-PY'!B281,'Funding Tables'!B:B,0))</f>
        <v>Bluewater District School Board</v>
      </c>
    </row>
    <row r="282" spans="1:4">
      <c r="A282">
        <f t="shared" si="4"/>
        <v>3</v>
      </c>
      <c r="B282" s="110">
        <v>7</v>
      </c>
      <c r="C282" s="111" t="s">
        <v>755</v>
      </c>
      <c r="D282" t="str">
        <f>INDEX('Funding Tables'!P:P,MATCH('Board Ventilation Strate-PY'!B282,'Funding Tables'!B:B,0))</f>
        <v>Bluewater District School Board</v>
      </c>
    </row>
    <row r="283" spans="1:4">
      <c r="A283">
        <f t="shared" si="4"/>
        <v>4</v>
      </c>
      <c r="B283" s="110">
        <v>7</v>
      </c>
      <c r="C283" s="111" t="s">
        <v>756</v>
      </c>
      <c r="D283" t="str">
        <f>INDEX('Funding Tables'!P:P,MATCH('Board Ventilation Strate-PY'!B283,'Funding Tables'!B:B,0))</f>
        <v>Bluewater District School Board</v>
      </c>
    </row>
    <row r="284" spans="1:4">
      <c r="A284">
        <f t="shared" si="4"/>
        <v>1</v>
      </c>
      <c r="B284" s="110">
        <v>101</v>
      </c>
      <c r="C284" s="111" t="s">
        <v>757</v>
      </c>
      <c r="D284" t="str">
        <f>INDEX('Funding Tables'!P:P,MATCH('Board Ventilation Strate-PY'!B284,'Funding Tables'!B:B,0))</f>
        <v>Moose Factory Island District School Area Board</v>
      </c>
    </row>
    <row r="285" spans="1:4">
      <c r="A285">
        <f t="shared" si="4"/>
        <v>2</v>
      </c>
      <c r="B285" s="110">
        <v>101</v>
      </c>
      <c r="C285" s="111" t="s">
        <v>758</v>
      </c>
      <c r="D285" t="str">
        <f>INDEX('Funding Tables'!P:P,MATCH('Board Ventilation Strate-PY'!B285,'Funding Tables'!B:B,0))</f>
        <v>Moose Factory Island District School Area Board</v>
      </c>
    </row>
    <row r="286" spans="1:4">
      <c r="A286">
        <f t="shared" si="4"/>
        <v>3</v>
      </c>
      <c r="B286" s="110">
        <v>101</v>
      </c>
      <c r="C286" s="111" t="s">
        <v>759</v>
      </c>
      <c r="D286" t="str">
        <f>INDEX('Funding Tables'!P:P,MATCH('Board Ventilation Strate-PY'!B286,'Funding Tables'!B:B,0))</f>
        <v>Moose Factory Island District School Area Board</v>
      </c>
    </row>
    <row r="287" spans="1:4">
      <c r="A287">
        <f t="shared" si="4"/>
        <v>4</v>
      </c>
      <c r="B287" s="110">
        <v>101</v>
      </c>
      <c r="C287" s="111" t="s">
        <v>760</v>
      </c>
      <c r="D287" t="str">
        <f>INDEX('Funding Tables'!P:P,MATCH('Board Ventilation Strate-PY'!B287,'Funding Tables'!B:B,0))</f>
        <v>Moose Factory Island District School Area Board</v>
      </c>
    </row>
  </sheetData>
  <autoFilter ref="B1:C287"/>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H85"/>
  <sheetViews>
    <sheetView topLeftCell="O1" zoomScale="85" zoomScaleNormal="85" workbookViewId="0">
      <selection activeCell="C200" sqref="C200"/>
    </sheetView>
  </sheetViews>
  <sheetFormatPr defaultRowHeight="14.4"/>
  <cols>
    <col min="2" max="2" width="17.5546875" style="12" customWidth="1"/>
    <col min="3" max="3" width="35" customWidth="1"/>
    <col min="4" max="4" width="13.5546875" customWidth="1"/>
    <col min="5" max="5" width="14.109375" customWidth="1"/>
    <col min="6" max="9" width="8.5546875" customWidth="1"/>
    <col min="10" max="10" width="17.109375" customWidth="1"/>
    <col min="11" max="11" width="13.5546875" customWidth="1"/>
    <col min="13" max="13" width="13.88671875" customWidth="1"/>
    <col min="14" max="14" width="14.44140625" customWidth="1"/>
    <col min="15" max="15" width="14.109375" customWidth="1"/>
    <col min="16" max="16" width="38.88671875" customWidth="1"/>
    <col min="17" max="17" width="17.5546875" customWidth="1"/>
    <col min="18" max="18" width="13.109375" customWidth="1"/>
    <col min="19" max="19" width="15.88671875" customWidth="1"/>
    <col min="20" max="20" width="18.88671875" customWidth="1"/>
    <col min="21" max="23" width="18.5546875" customWidth="1"/>
    <col min="24" max="24" width="11.88671875" customWidth="1"/>
    <col min="25" max="25" width="19.109375" customWidth="1"/>
    <col min="29" max="33" width="9.109375" customWidth="1"/>
    <col min="34" max="34" width="57.5546875" customWidth="1"/>
    <col min="35" max="35" width="19.5546875" customWidth="1"/>
  </cols>
  <sheetData>
    <row r="1" spans="1:34" ht="15.6">
      <c r="A1" s="43" t="s">
        <v>56</v>
      </c>
      <c r="C1" s="13" t="s">
        <v>16</v>
      </c>
      <c r="D1" s="171" t="s">
        <v>17</v>
      </c>
      <c r="E1" s="171"/>
      <c r="F1" s="172" t="s">
        <v>18</v>
      </c>
      <c r="G1" s="172"/>
      <c r="P1" s="13" t="s">
        <v>16</v>
      </c>
      <c r="Q1" s="46"/>
      <c r="R1" s="46"/>
      <c r="S1" s="46"/>
      <c r="T1" s="46"/>
      <c r="U1" s="46"/>
      <c r="V1" t="s">
        <v>63</v>
      </c>
    </row>
    <row r="2" spans="1:34" ht="43.2">
      <c r="A2" t="s">
        <v>10</v>
      </c>
      <c r="B2" s="12" t="s">
        <v>11</v>
      </c>
      <c r="C2" t="s">
        <v>12</v>
      </c>
      <c r="D2" s="13" t="s">
        <v>13</v>
      </c>
      <c r="E2" s="13" t="s">
        <v>14</v>
      </c>
      <c r="F2" s="13" t="s">
        <v>13</v>
      </c>
      <c r="G2" s="13" t="s">
        <v>14</v>
      </c>
      <c r="H2" s="13" t="s">
        <v>15</v>
      </c>
      <c r="I2" s="13" t="s">
        <v>31</v>
      </c>
      <c r="J2" s="13" t="s">
        <v>32</v>
      </c>
      <c r="K2" s="13" t="s">
        <v>0</v>
      </c>
      <c r="L2" s="13" t="s">
        <v>33</v>
      </c>
      <c r="M2" s="13" t="s">
        <v>34</v>
      </c>
      <c r="N2" s="13" t="s">
        <v>35</v>
      </c>
      <c r="O2" s="17" t="s">
        <v>36</v>
      </c>
      <c r="P2" t="s">
        <v>12</v>
      </c>
      <c r="Q2" s="46" t="s">
        <v>57</v>
      </c>
      <c r="R2" s="46" t="s">
        <v>58</v>
      </c>
      <c r="S2" s="47" t="s">
        <v>61</v>
      </c>
      <c r="T2" s="47" t="s">
        <v>59</v>
      </c>
      <c r="U2" s="47" t="s">
        <v>60</v>
      </c>
      <c r="V2" s="48" t="s">
        <v>62</v>
      </c>
      <c r="W2" s="48" t="s">
        <v>62</v>
      </c>
      <c r="X2" s="48" t="s">
        <v>96</v>
      </c>
      <c r="Y2" s="48" t="s">
        <v>97</v>
      </c>
      <c r="Z2" s="68"/>
      <c r="AA2" s="68"/>
      <c r="AB2" s="68"/>
      <c r="AH2" s="55" t="s">
        <v>64</v>
      </c>
    </row>
    <row r="3" spans="1:34">
      <c r="A3">
        <v>1</v>
      </c>
      <c r="B3" s="12">
        <v>1</v>
      </c>
      <c r="C3" t="s">
        <v>384</v>
      </c>
      <c r="D3" s="14"/>
      <c r="E3" s="14"/>
      <c r="F3" s="14"/>
      <c r="G3" s="14"/>
      <c r="H3" s="14"/>
      <c r="I3" s="14"/>
      <c r="J3" s="14"/>
      <c r="K3" s="49" t="str">
        <f>IF($C3='4. Board Level Worksheet'!$C$5,'4. Board Level Worksheet'!$C$18,"")</f>
        <v/>
      </c>
      <c r="L3" s="49" t="str">
        <f>IF($C3='4. Board Level Worksheet'!$C$5,'4. Board Level Worksheet'!$C$19,"")</f>
        <v/>
      </c>
      <c r="M3" s="51" t="str">
        <f>IF($C3='4. Board Level Worksheet'!$C$5,'4. Board Level Worksheet'!$C$21,"")</f>
        <v/>
      </c>
      <c r="N3" s="51" t="str">
        <f>IF($C3='4. Board Level Worksheet'!$C$5,'4. Board Level Worksheet'!$C$28,"")</f>
        <v/>
      </c>
      <c r="O3" s="51"/>
      <c r="P3" t="s">
        <v>384</v>
      </c>
      <c r="Q3" s="51">
        <v>293100</v>
      </c>
      <c r="R3" s="51">
        <v>293100</v>
      </c>
      <c r="S3" s="51">
        <v>161908</v>
      </c>
      <c r="T3" s="51">
        <v>18000</v>
      </c>
      <c r="U3" s="51">
        <v>109</v>
      </c>
      <c r="V3" s="125">
        <v>129160.54469351232</v>
      </c>
      <c r="W3" s="125">
        <f>ROUND(V3,0)</f>
        <v>129161</v>
      </c>
      <c r="X3" s="51">
        <v>268398</v>
      </c>
      <c r="Y3" s="51">
        <v>193307</v>
      </c>
      <c r="Z3" s="50"/>
      <c r="AA3" s="50"/>
      <c r="AB3" s="50"/>
      <c r="AH3" s="54" t="s">
        <v>68</v>
      </c>
    </row>
    <row r="4" spans="1:34">
      <c r="A4">
        <v>2</v>
      </c>
      <c r="B4" s="12">
        <v>2</v>
      </c>
      <c r="C4" t="s">
        <v>385</v>
      </c>
      <c r="D4" s="14"/>
      <c r="E4" s="14"/>
      <c r="F4" s="14"/>
      <c r="G4" s="14"/>
      <c r="H4" s="14"/>
      <c r="I4" s="14"/>
      <c r="J4" s="14"/>
      <c r="K4" s="49" t="str">
        <f>IF($C4='4. Board Level Worksheet'!$C$5,'4. Board Level Worksheet'!$C$18,"")</f>
        <v/>
      </c>
      <c r="L4" s="49" t="str">
        <f>IF($C4='4. Board Level Worksheet'!$C$5,'4. Board Level Worksheet'!$C$19,"")</f>
        <v/>
      </c>
      <c r="M4" s="51" t="str">
        <f>IF($C4='4. Board Level Worksheet'!$C$5,'4. Board Level Worksheet'!$C$21,"")</f>
        <v/>
      </c>
      <c r="N4" s="51" t="str">
        <f>IF($C4='4. Board Level Worksheet'!$C$5,'4. Board Level Worksheet'!$C$28,"")</f>
        <v/>
      </c>
      <c r="O4" s="51" t="str">
        <f>IF($C4='4. Board Level Worksheet'!$C$5,'4. Board Level Worksheet'!#REF!,"")</f>
        <v/>
      </c>
      <c r="P4" t="s">
        <v>385</v>
      </c>
      <c r="Q4" s="51">
        <v>416400</v>
      </c>
      <c r="R4" s="51">
        <v>416400</v>
      </c>
      <c r="S4" s="51">
        <v>178138</v>
      </c>
      <c r="T4" s="51">
        <v>28000</v>
      </c>
      <c r="U4" s="51">
        <v>132</v>
      </c>
      <c r="V4" s="125">
        <v>155381.10639821031</v>
      </c>
      <c r="W4" s="125">
        <f t="shared" ref="W4:W67" si="0">ROUND(V4,0)</f>
        <v>155381</v>
      </c>
      <c r="X4" s="51">
        <v>323016</v>
      </c>
      <c r="Y4" s="51">
        <v>227876</v>
      </c>
      <c r="Z4" s="50"/>
      <c r="AA4" s="50"/>
      <c r="AB4" s="50"/>
      <c r="AH4" s="54" t="s">
        <v>65</v>
      </c>
    </row>
    <row r="5" spans="1:34">
      <c r="A5">
        <v>3</v>
      </c>
      <c r="B5" s="12">
        <v>3</v>
      </c>
      <c r="C5" t="s">
        <v>386</v>
      </c>
      <c r="D5" s="14"/>
      <c r="E5" s="14"/>
      <c r="F5" s="14"/>
      <c r="G5" s="14"/>
      <c r="H5" s="14"/>
      <c r="I5" s="14"/>
      <c r="J5" s="14"/>
      <c r="K5" s="49" t="str">
        <f>IF($C5='4. Board Level Worksheet'!$C$5,'4. Board Level Worksheet'!$C$18,"")</f>
        <v/>
      </c>
      <c r="L5" s="49" t="str">
        <f>IF($C5='4. Board Level Worksheet'!$C$5,'4. Board Level Worksheet'!$C$19,"")</f>
        <v/>
      </c>
      <c r="M5" s="51" t="str">
        <f>IF($C5='4. Board Level Worksheet'!$C$5,'4. Board Level Worksheet'!$C$21,"")</f>
        <v/>
      </c>
      <c r="N5" s="51" t="str">
        <f>IF($C5='4. Board Level Worksheet'!$C$5,'4. Board Level Worksheet'!$C$28,"")</f>
        <v/>
      </c>
      <c r="O5" s="51" t="str">
        <f>IF($C5='4. Board Level Worksheet'!$C$5,'4. Board Level Worksheet'!#REF!,"")</f>
        <v/>
      </c>
      <c r="P5" t="s">
        <v>386</v>
      </c>
      <c r="Q5" s="51">
        <v>449100</v>
      </c>
      <c r="R5" s="51">
        <v>449100</v>
      </c>
      <c r="S5" s="51">
        <v>208436</v>
      </c>
      <c r="T5" s="51">
        <v>34000</v>
      </c>
      <c r="U5" s="51">
        <v>900</v>
      </c>
      <c r="V5" s="125">
        <v>271916.93619686802</v>
      </c>
      <c r="W5" s="125">
        <f t="shared" si="0"/>
        <v>271917</v>
      </c>
      <c r="X5" s="51">
        <v>510593</v>
      </c>
      <c r="Y5" s="51">
        <v>327370</v>
      </c>
      <c r="Z5" s="50"/>
      <c r="AA5" s="50"/>
      <c r="AB5" s="50"/>
      <c r="AH5" s="54" t="s">
        <v>80</v>
      </c>
    </row>
    <row r="6" spans="1:34">
      <c r="A6">
        <v>4</v>
      </c>
      <c r="B6" s="12">
        <v>4</v>
      </c>
      <c r="C6" t="s">
        <v>387</v>
      </c>
      <c r="D6" s="14"/>
      <c r="E6" s="14"/>
      <c r="F6" s="14"/>
      <c r="G6" s="14"/>
      <c r="H6" s="14"/>
      <c r="I6" s="14"/>
      <c r="J6" s="14"/>
      <c r="K6" s="49" t="str">
        <f>IF($C6='4. Board Level Worksheet'!$C$5,'4. Board Level Worksheet'!$C$18,"")</f>
        <v/>
      </c>
      <c r="L6" s="49" t="str">
        <f>IF($C6='4. Board Level Worksheet'!$C$5,'4. Board Level Worksheet'!$C$19,"")</f>
        <v/>
      </c>
      <c r="M6" s="51" t="str">
        <f>IF($C6='4. Board Level Worksheet'!$C$5,'4. Board Level Worksheet'!$C$21,"")</f>
        <v/>
      </c>
      <c r="N6" s="51" t="str">
        <f>IF($C6='4. Board Level Worksheet'!$C$5,'4. Board Level Worksheet'!$C$28,"")</f>
        <v/>
      </c>
      <c r="O6" s="51" t="str">
        <f>IF($C6='4. Board Level Worksheet'!$C$5,'4. Board Level Worksheet'!#REF!,"")</f>
        <v/>
      </c>
      <c r="P6" t="s">
        <v>387</v>
      </c>
      <c r="Q6" s="51">
        <v>356200</v>
      </c>
      <c r="R6" s="51">
        <v>356200</v>
      </c>
      <c r="S6" s="51">
        <v>172157</v>
      </c>
      <c r="T6" s="51">
        <v>3000</v>
      </c>
      <c r="U6" s="51">
        <v>181</v>
      </c>
      <c r="V6" s="125">
        <v>226273.73619239376</v>
      </c>
      <c r="W6" s="125">
        <f t="shared" si="0"/>
        <v>226274</v>
      </c>
      <c r="X6" s="51">
        <v>411489</v>
      </c>
      <c r="Y6" s="51">
        <v>282901</v>
      </c>
      <c r="Z6" s="50"/>
      <c r="AA6" s="50"/>
      <c r="AB6" s="50"/>
    </row>
    <row r="7" spans="1:34">
      <c r="A7">
        <v>5</v>
      </c>
      <c r="B7" s="12" t="s">
        <v>19</v>
      </c>
      <c r="C7" t="s">
        <v>388</v>
      </c>
      <c r="D7" s="14"/>
      <c r="E7" s="14"/>
      <c r="F7" s="14"/>
      <c r="G7" s="14"/>
      <c r="H7" s="14"/>
      <c r="I7" s="14"/>
      <c r="J7" s="14"/>
      <c r="K7" s="49" t="str">
        <f>IF($C7='4. Board Level Worksheet'!$C$5,'4. Board Level Worksheet'!$C$18,"")</f>
        <v/>
      </c>
      <c r="L7" s="49" t="str">
        <f>IF($C7='4. Board Level Worksheet'!$C$5,'4. Board Level Worksheet'!$C$19,"")</f>
        <v/>
      </c>
      <c r="M7" s="51" t="str">
        <f>IF($C7='4. Board Level Worksheet'!$C$5,'4. Board Level Worksheet'!$C$21,"")</f>
        <v/>
      </c>
      <c r="N7" s="51" t="str">
        <f>IF($C7='4. Board Level Worksheet'!$C$5,'4. Board Level Worksheet'!$C$28,"")</f>
        <v/>
      </c>
      <c r="O7" s="51" t="str">
        <f>IF($C7='4. Board Level Worksheet'!$C$5,'4. Board Level Worksheet'!#REF!,"")</f>
        <v/>
      </c>
      <c r="P7" t="s">
        <v>388</v>
      </c>
      <c r="Q7" s="51">
        <v>170900</v>
      </c>
      <c r="R7" s="51">
        <v>170900</v>
      </c>
      <c r="S7" s="51">
        <v>101339</v>
      </c>
      <c r="T7" s="51">
        <v>13000</v>
      </c>
      <c r="U7" s="51">
        <v>23</v>
      </c>
      <c r="V7" s="125">
        <v>41758.672344519022</v>
      </c>
      <c r="W7" s="125">
        <f t="shared" si="0"/>
        <v>41759</v>
      </c>
      <c r="X7" s="51">
        <v>107495</v>
      </c>
      <c r="Y7" s="51">
        <v>87815</v>
      </c>
      <c r="Z7" s="50"/>
      <c r="AA7" s="50"/>
      <c r="AB7" s="50"/>
    </row>
    <row r="8" spans="1:34">
      <c r="A8">
        <v>6</v>
      </c>
      <c r="B8" s="12" t="s">
        <v>20</v>
      </c>
      <c r="C8" t="s">
        <v>389</v>
      </c>
      <c r="D8" s="14"/>
      <c r="E8" s="14"/>
      <c r="F8" s="14"/>
      <c r="G8" s="14"/>
      <c r="H8" s="14"/>
      <c r="I8" s="14"/>
      <c r="J8" s="14"/>
      <c r="K8" s="49" t="str">
        <f>IF($C8='4. Board Level Worksheet'!$C$5,'4. Board Level Worksheet'!$C$18,"")</f>
        <v/>
      </c>
      <c r="L8" s="49" t="str">
        <f>IF($C8='4. Board Level Worksheet'!$C$5,'4. Board Level Worksheet'!$C$19,"")</f>
        <v/>
      </c>
      <c r="M8" s="51" t="str">
        <f>IF($C8='4. Board Level Worksheet'!$C$5,'4. Board Level Worksheet'!$C$21,"")</f>
        <v/>
      </c>
      <c r="N8" s="51" t="str">
        <f>IF($C8='4. Board Level Worksheet'!$C$5,'4. Board Level Worksheet'!$C$28,"")</f>
        <v/>
      </c>
      <c r="O8" s="51" t="str">
        <f>IF($C8='4. Board Level Worksheet'!$C$5,'4. Board Level Worksheet'!#REF!,"")</f>
        <v/>
      </c>
      <c r="P8" t="s">
        <v>389</v>
      </c>
      <c r="Q8" s="51">
        <v>111400</v>
      </c>
      <c r="R8" s="51">
        <v>111400</v>
      </c>
      <c r="S8" s="51">
        <v>51128</v>
      </c>
      <c r="T8" s="51">
        <v>8000</v>
      </c>
      <c r="U8" s="51">
        <v>19</v>
      </c>
      <c r="V8" s="125">
        <v>33989.617024608502</v>
      </c>
      <c r="W8" s="125">
        <f t="shared" si="0"/>
        <v>33990</v>
      </c>
      <c r="X8" s="51">
        <v>85994</v>
      </c>
      <c r="Y8" s="51">
        <v>68688</v>
      </c>
      <c r="Z8" s="50"/>
      <c r="AA8" s="50"/>
      <c r="AB8" s="50"/>
    </row>
    <row r="9" spans="1:34">
      <c r="A9">
        <v>7</v>
      </c>
      <c r="B9" s="12" t="s">
        <v>21</v>
      </c>
      <c r="C9" t="s">
        <v>390</v>
      </c>
      <c r="D9" s="14"/>
      <c r="E9" s="14"/>
      <c r="F9" s="14"/>
      <c r="G9" s="14"/>
      <c r="H9" s="14"/>
      <c r="I9" s="14"/>
      <c r="J9" s="14"/>
      <c r="K9" s="49" t="str">
        <f>IF($C9='4. Board Level Worksheet'!$C$5,'4. Board Level Worksheet'!$C$18,"")</f>
        <v/>
      </c>
      <c r="L9" s="49" t="str">
        <f>IF($C9='4. Board Level Worksheet'!$C$5,'4. Board Level Worksheet'!$C$19,"")</f>
        <v/>
      </c>
      <c r="M9" s="51" t="str">
        <f>IF($C9='4. Board Level Worksheet'!$C$5,'4. Board Level Worksheet'!$C$21,"")</f>
        <v/>
      </c>
      <c r="N9" s="51" t="str">
        <f>IF($C9='4. Board Level Worksheet'!$C$5,'4. Board Level Worksheet'!$C$28,"")</f>
        <v/>
      </c>
      <c r="O9" s="51" t="str">
        <f>IF($C9='4. Board Level Worksheet'!$C$5,'4. Board Level Worksheet'!#REF!,"")</f>
        <v/>
      </c>
      <c r="P9" t="s">
        <v>390</v>
      </c>
      <c r="Q9" s="51">
        <v>293800</v>
      </c>
      <c r="R9" s="51">
        <v>293800</v>
      </c>
      <c r="S9" s="51">
        <v>122324</v>
      </c>
      <c r="T9" s="51">
        <v>20000</v>
      </c>
      <c r="U9" s="51">
        <v>26</v>
      </c>
      <c r="V9" s="125">
        <v>47585.463834451904</v>
      </c>
      <c r="W9" s="125">
        <f t="shared" si="0"/>
        <v>47585</v>
      </c>
      <c r="X9" s="51">
        <v>164466</v>
      </c>
      <c r="Y9" s="51">
        <v>129906</v>
      </c>
      <c r="Z9" s="50"/>
      <c r="AA9" s="50"/>
      <c r="AB9" s="50"/>
    </row>
    <row r="10" spans="1:34">
      <c r="A10">
        <v>8</v>
      </c>
      <c r="B10" s="12" t="s">
        <v>22</v>
      </c>
      <c r="C10" t="s">
        <v>391</v>
      </c>
      <c r="D10" s="14"/>
      <c r="E10" s="14"/>
      <c r="F10" s="14"/>
      <c r="G10" s="14"/>
      <c r="H10" s="14"/>
      <c r="I10" s="14"/>
      <c r="J10" s="14"/>
      <c r="K10" s="49" t="str">
        <f>IF($C10='4. Board Level Worksheet'!$C$5,'4. Board Level Worksheet'!$C$18,"")</f>
        <v/>
      </c>
      <c r="L10" s="49" t="str">
        <f>IF($C10='4. Board Level Worksheet'!$C$5,'4. Board Level Worksheet'!$C$19,"")</f>
        <v/>
      </c>
      <c r="M10" s="51" t="str">
        <f>IF($C10='4. Board Level Worksheet'!$C$5,'4. Board Level Worksheet'!$C$21,"")</f>
        <v/>
      </c>
      <c r="N10" s="51" t="str">
        <f>IF($C10='4. Board Level Worksheet'!$C$5,'4. Board Level Worksheet'!$C$28,"")</f>
        <v/>
      </c>
      <c r="O10" s="51" t="str">
        <f>IF($C10='4. Board Level Worksheet'!$C$5,'4. Board Level Worksheet'!#REF!,"")</f>
        <v/>
      </c>
      <c r="P10" t="s">
        <v>391</v>
      </c>
      <c r="Q10" s="51">
        <v>148200</v>
      </c>
      <c r="R10" s="51">
        <v>148200</v>
      </c>
      <c r="S10" s="51">
        <v>62121</v>
      </c>
      <c r="T10" s="51">
        <v>6000</v>
      </c>
      <c r="U10" s="51">
        <v>10</v>
      </c>
      <c r="V10" s="125">
        <v>26220.56170469799</v>
      </c>
      <c r="W10" s="125">
        <f t="shared" si="0"/>
        <v>26221</v>
      </c>
      <c r="X10" s="51">
        <v>89867</v>
      </c>
      <c r="Y10" s="51">
        <v>68731</v>
      </c>
      <c r="Z10" s="50"/>
      <c r="AA10" s="50"/>
      <c r="AB10" s="50"/>
    </row>
    <row r="11" spans="1:34">
      <c r="A11">
        <v>9</v>
      </c>
      <c r="B11" s="12">
        <v>7</v>
      </c>
      <c r="C11" t="s">
        <v>392</v>
      </c>
      <c r="D11" s="14"/>
      <c r="E11" s="14"/>
      <c r="F11" s="14"/>
      <c r="G11" s="14"/>
      <c r="H11" s="14"/>
      <c r="I11" s="14"/>
      <c r="J11" s="14"/>
      <c r="K11" s="49" t="str">
        <f>IF($C11='4. Board Level Worksheet'!$C$5,'4. Board Level Worksheet'!$C$18,"")</f>
        <v/>
      </c>
      <c r="L11" s="49" t="str">
        <f>IF($C11='4. Board Level Worksheet'!$C$5,'4. Board Level Worksheet'!$C$19,"")</f>
        <v/>
      </c>
      <c r="M11" s="51" t="str">
        <f>IF($C11='4. Board Level Worksheet'!$C$5,'4. Board Level Worksheet'!$C$21,"")</f>
        <v/>
      </c>
      <c r="N11" s="51" t="str">
        <f>IF($C11='4. Board Level Worksheet'!$C$5,'4. Board Level Worksheet'!$C$28,"")</f>
        <v/>
      </c>
      <c r="O11" s="51" t="str">
        <f>IF($C11='4. Board Level Worksheet'!$C$5,'4. Board Level Worksheet'!#REF!,"")</f>
        <v/>
      </c>
      <c r="P11" t="s">
        <v>392</v>
      </c>
      <c r="Q11" s="51">
        <v>452800</v>
      </c>
      <c r="R11" s="51">
        <v>452800</v>
      </c>
      <c r="S11" s="51">
        <v>264305</v>
      </c>
      <c r="T11" s="51">
        <v>45000</v>
      </c>
      <c r="U11" s="51">
        <v>103</v>
      </c>
      <c r="V11" s="125">
        <v>131102.80852348995</v>
      </c>
      <c r="W11" s="125">
        <f t="shared" si="0"/>
        <v>131103</v>
      </c>
      <c r="X11" s="51">
        <v>266574</v>
      </c>
      <c r="Y11" s="51">
        <v>207518</v>
      </c>
      <c r="Z11" s="50"/>
      <c r="AA11" s="50"/>
      <c r="AB11" s="50"/>
    </row>
    <row r="12" spans="1:34">
      <c r="A12">
        <v>10</v>
      </c>
      <c r="B12" s="12">
        <v>8</v>
      </c>
      <c r="C12" t="s">
        <v>393</v>
      </c>
      <c r="D12" s="14"/>
      <c r="E12" s="14"/>
      <c r="F12" s="14"/>
      <c r="G12" s="14"/>
      <c r="H12" s="14"/>
      <c r="I12" s="14"/>
      <c r="J12" s="14"/>
      <c r="K12" s="49" t="str">
        <f>IF($C12='4. Board Level Worksheet'!$C$5,'4. Board Level Worksheet'!$C$18,"")</f>
        <v/>
      </c>
      <c r="L12" s="49" t="str">
        <f>IF($C12='4. Board Level Worksheet'!$C$5,'4. Board Level Worksheet'!$C$19,"")</f>
        <v/>
      </c>
      <c r="M12" s="51" t="str">
        <f>IF($C12='4. Board Level Worksheet'!$C$5,'4. Board Level Worksheet'!$C$21,"")</f>
        <v/>
      </c>
      <c r="N12" s="51" t="str">
        <f>IF($C12='4. Board Level Worksheet'!$C$5,'4. Board Level Worksheet'!$C$28,"")</f>
        <v/>
      </c>
      <c r="O12" s="51" t="str">
        <f>IF($C12='4. Board Level Worksheet'!$C$5,'4. Board Level Worksheet'!#REF!,"")</f>
        <v/>
      </c>
      <c r="P12" t="s">
        <v>393</v>
      </c>
      <c r="Q12" s="51">
        <v>402900</v>
      </c>
      <c r="R12" s="51">
        <v>402900</v>
      </c>
      <c r="S12" s="51">
        <v>256236.00000000003</v>
      </c>
      <c r="T12" s="51">
        <v>34000</v>
      </c>
      <c r="U12" s="51">
        <v>62</v>
      </c>
      <c r="V12" s="125">
        <v>93228.663838926179</v>
      </c>
      <c r="W12" s="125">
        <f t="shared" si="0"/>
        <v>93229</v>
      </c>
      <c r="X12" s="51">
        <v>237936</v>
      </c>
      <c r="Y12" s="51">
        <v>186714</v>
      </c>
      <c r="Z12" s="50"/>
      <c r="AA12" s="50"/>
      <c r="AB12" s="50"/>
    </row>
    <row r="13" spans="1:34">
      <c r="A13">
        <v>11</v>
      </c>
      <c r="B13" s="12">
        <v>9</v>
      </c>
      <c r="C13" t="s">
        <v>394</v>
      </c>
      <c r="D13" s="14"/>
      <c r="E13" s="14"/>
      <c r="F13" s="14"/>
      <c r="G13" s="14"/>
      <c r="H13" s="14"/>
      <c r="I13" s="14"/>
      <c r="J13" s="14"/>
      <c r="K13" s="49" t="str">
        <f>IF($C13='4. Board Level Worksheet'!$C$5,'4. Board Level Worksheet'!$C$18,"")</f>
        <v/>
      </c>
      <c r="L13" s="49" t="str">
        <f>IF($C13='4. Board Level Worksheet'!$C$5,'4. Board Level Worksheet'!$C$19,"")</f>
        <v/>
      </c>
      <c r="M13" s="51" t="str">
        <f>IF($C13='4. Board Level Worksheet'!$C$5,'4. Board Level Worksheet'!$C$21,"")</f>
        <v/>
      </c>
      <c r="N13" s="51" t="str">
        <f>IF($C13='4. Board Level Worksheet'!$C$5,'4. Board Level Worksheet'!$C$28,"")</f>
        <v/>
      </c>
      <c r="O13" s="51" t="str">
        <f>IF($C13='4. Board Level Worksheet'!$C$5,'4. Board Level Worksheet'!#REF!,"")</f>
        <v/>
      </c>
      <c r="P13" t="s">
        <v>394</v>
      </c>
      <c r="Q13" s="51">
        <v>846400</v>
      </c>
      <c r="R13" s="51">
        <v>846400</v>
      </c>
      <c r="S13" s="51">
        <v>483008</v>
      </c>
      <c r="T13" s="51">
        <v>72000</v>
      </c>
      <c r="U13" s="51">
        <v>491</v>
      </c>
      <c r="V13" s="125">
        <v>519555.57451901573</v>
      </c>
      <c r="W13" s="125">
        <f t="shared" si="0"/>
        <v>519556</v>
      </c>
      <c r="X13" s="51">
        <v>604347</v>
      </c>
      <c r="Y13" s="51">
        <v>436073</v>
      </c>
      <c r="Z13" s="50"/>
      <c r="AA13" s="50"/>
      <c r="AB13" s="50"/>
    </row>
    <row r="14" spans="1:34">
      <c r="A14">
        <v>12</v>
      </c>
      <c r="B14" s="12">
        <v>10</v>
      </c>
      <c r="C14" t="s">
        <v>395</v>
      </c>
      <c r="D14" s="14"/>
      <c r="E14" s="14"/>
      <c r="F14" s="14"/>
      <c r="G14" s="14"/>
      <c r="H14" s="14"/>
      <c r="I14" s="14"/>
      <c r="J14" s="14"/>
      <c r="K14" s="49" t="str">
        <f>IF($C14='4. Board Level Worksheet'!$C$5,'4. Board Level Worksheet'!$C$18,"")</f>
        <v/>
      </c>
      <c r="L14" s="49" t="str">
        <f>IF($C14='4. Board Level Worksheet'!$C$5,'4. Board Level Worksheet'!$C$19,"")</f>
        <v/>
      </c>
      <c r="M14" s="51" t="str">
        <f>IF($C14='4. Board Level Worksheet'!$C$5,'4. Board Level Worksheet'!$C$21,"")</f>
        <v/>
      </c>
      <c r="N14" s="51" t="str">
        <f>IF($C14='4. Board Level Worksheet'!$C$5,'4. Board Level Worksheet'!$C$28,"")</f>
        <v/>
      </c>
      <c r="O14" s="51" t="str">
        <f>IF($C14='4. Board Level Worksheet'!$C$5,'4. Board Level Worksheet'!#REF!,"")</f>
        <v/>
      </c>
      <c r="P14" t="s">
        <v>395</v>
      </c>
      <c r="Q14" s="51">
        <v>678400</v>
      </c>
      <c r="R14" s="51">
        <v>678400</v>
      </c>
      <c r="S14" s="51">
        <v>321547</v>
      </c>
      <c r="T14" s="51">
        <v>51000</v>
      </c>
      <c r="U14" s="51">
        <v>320</v>
      </c>
      <c r="V14" s="125">
        <v>350578.62131096201</v>
      </c>
      <c r="W14" s="125">
        <f t="shared" si="0"/>
        <v>350579</v>
      </c>
      <c r="X14" s="51">
        <v>747340</v>
      </c>
      <c r="Y14" s="51">
        <v>519372</v>
      </c>
      <c r="Z14" s="50"/>
      <c r="AA14" s="50"/>
      <c r="AB14" s="50"/>
    </row>
    <row r="15" spans="1:34">
      <c r="A15">
        <v>13</v>
      </c>
      <c r="B15" s="12">
        <v>11</v>
      </c>
      <c r="C15" t="s">
        <v>396</v>
      </c>
      <c r="D15" s="14"/>
      <c r="E15" s="14"/>
      <c r="F15" s="14"/>
      <c r="G15" s="14"/>
      <c r="H15" s="14"/>
      <c r="I15" s="14"/>
      <c r="J15" s="14"/>
      <c r="K15" s="49" t="str">
        <f>IF($C15='4. Board Level Worksheet'!$C$5,'4. Board Level Worksheet'!$C$18,"")</f>
        <v/>
      </c>
      <c r="L15" s="49" t="str">
        <f>IF($C15='4. Board Level Worksheet'!$C$5,'4. Board Level Worksheet'!$C$19,"")</f>
        <v/>
      </c>
      <c r="M15" s="51" t="str">
        <f>IF($C15='4. Board Level Worksheet'!$C$5,'4. Board Level Worksheet'!$C$21,"")</f>
        <v/>
      </c>
      <c r="N15" s="51" t="str">
        <f>IF($C15='4. Board Level Worksheet'!$C$5,'4. Board Level Worksheet'!$C$28,"")</f>
        <v/>
      </c>
      <c r="O15" s="51" t="str">
        <f>IF($C15='4. Board Level Worksheet'!$C$5,'4. Board Level Worksheet'!#REF!,"")</f>
        <v/>
      </c>
      <c r="P15" t="s">
        <v>396</v>
      </c>
      <c r="Q15" s="51">
        <v>1810200</v>
      </c>
      <c r="R15" s="51">
        <v>1810200</v>
      </c>
      <c r="S15" s="51">
        <v>1146633</v>
      </c>
      <c r="T15" s="51">
        <v>201000</v>
      </c>
      <c r="U15" s="51">
        <v>630</v>
      </c>
      <c r="V15" s="125">
        <v>698243.84687695757</v>
      </c>
      <c r="W15" s="125">
        <f t="shared" si="0"/>
        <v>698244</v>
      </c>
      <c r="X15" s="51">
        <v>1209330</v>
      </c>
      <c r="Y15" s="51">
        <v>908973</v>
      </c>
      <c r="Z15" s="50"/>
      <c r="AA15" s="50"/>
      <c r="AB15" s="50"/>
    </row>
    <row r="16" spans="1:34">
      <c r="A16">
        <v>14</v>
      </c>
      <c r="B16" s="12">
        <v>12</v>
      </c>
      <c r="C16" t="s">
        <v>397</v>
      </c>
      <c r="D16" s="14"/>
      <c r="E16" s="14"/>
      <c r="F16" s="14"/>
      <c r="G16" s="14"/>
      <c r="H16" s="14"/>
      <c r="I16" s="14"/>
      <c r="J16" s="14"/>
      <c r="K16" s="49" t="str">
        <f>IF($C16='4. Board Level Worksheet'!$C$5,'4. Board Level Worksheet'!$C$18,"")</f>
        <v/>
      </c>
      <c r="L16" s="49" t="str">
        <f>IF($C16='4. Board Level Worksheet'!$C$5,'4. Board Level Worksheet'!$C$19,"")</f>
        <v/>
      </c>
      <c r="M16" s="51" t="str">
        <f>IF($C16='4. Board Level Worksheet'!$C$5,'4. Board Level Worksheet'!$C$21,"")</f>
        <v/>
      </c>
      <c r="N16" s="51" t="str">
        <f>IF($C16='4. Board Level Worksheet'!$C$5,'4. Board Level Worksheet'!$C$28,"")</f>
        <v/>
      </c>
      <c r="O16" s="51" t="str">
        <f>IF($C16='4. Board Level Worksheet'!$C$5,'4. Board Level Worksheet'!#REF!,"")</f>
        <v/>
      </c>
      <c r="P16" t="s">
        <v>397</v>
      </c>
      <c r="Q16" s="51">
        <v>6918600</v>
      </c>
      <c r="R16" s="51">
        <v>6918600</v>
      </c>
      <c r="S16" s="51">
        <v>3721149</v>
      </c>
      <c r="T16" s="51">
        <v>527000</v>
      </c>
      <c r="U16" s="51">
        <v>648</v>
      </c>
      <c r="V16" s="125">
        <v>908008.34051454149</v>
      </c>
      <c r="W16" s="125">
        <f t="shared" si="0"/>
        <v>908008</v>
      </c>
      <c r="X16" s="51">
        <v>5823125</v>
      </c>
      <c r="Y16" s="51">
        <v>3959828</v>
      </c>
      <c r="Z16" s="50"/>
      <c r="AA16" s="50"/>
      <c r="AB16" s="50"/>
    </row>
    <row r="17" spans="1:28">
      <c r="A17">
        <v>15</v>
      </c>
      <c r="B17" s="12">
        <v>13</v>
      </c>
      <c r="C17" t="s">
        <v>398</v>
      </c>
      <c r="D17" s="14"/>
      <c r="E17" s="14"/>
      <c r="F17" s="14"/>
      <c r="G17" s="14"/>
      <c r="H17" s="14"/>
      <c r="I17" s="14"/>
      <c r="J17" s="14"/>
      <c r="K17" s="49" t="str">
        <f>IF($C17='4. Board Level Worksheet'!$C$5,'4. Board Level Worksheet'!$C$18,"")</f>
        <v/>
      </c>
      <c r="L17" s="49" t="str">
        <f>IF($C17='4. Board Level Worksheet'!$C$5,'4. Board Level Worksheet'!$C$19,"")</f>
        <v/>
      </c>
      <c r="M17" s="51" t="str">
        <f>IF($C17='4. Board Level Worksheet'!$C$5,'4. Board Level Worksheet'!$C$21,"")</f>
        <v/>
      </c>
      <c r="N17" s="51" t="str">
        <f>IF($C17='4. Board Level Worksheet'!$C$5,'4. Board Level Worksheet'!$C$28,"")</f>
        <v/>
      </c>
      <c r="O17" s="51" t="str">
        <f>IF($C17='4. Board Level Worksheet'!$C$5,'4. Board Level Worksheet'!#REF!,"")</f>
        <v/>
      </c>
      <c r="P17" t="s">
        <v>398</v>
      </c>
      <c r="Q17" s="51">
        <v>1439500</v>
      </c>
      <c r="R17" s="51">
        <v>1439500</v>
      </c>
      <c r="S17" s="51">
        <v>999955</v>
      </c>
      <c r="T17" s="51">
        <v>171000</v>
      </c>
      <c r="U17" s="51">
        <v>311</v>
      </c>
      <c r="V17" s="125">
        <v>374856.91918568237</v>
      </c>
      <c r="W17" s="125">
        <f t="shared" si="0"/>
        <v>374857</v>
      </c>
      <c r="X17" s="51">
        <v>899094</v>
      </c>
      <c r="Y17" s="51">
        <v>671210</v>
      </c>
      <c r="Z17" s="50"/>
      <c r="AA17" s="50"/>
      <c r="AB17" s="50"/>
    </row>
    <row r="18" spans="1:28">
      <c r="A18">
        <v>16</v>
      </c>
      <c r="B18" s="12">
        <v>14</v>
      </c>
      <c r="C18" t="s">
        <v>399</v>
      </c>
      <c r="D18" s="14"/>
      <c r="E18" s="14"/>
      <c r="F18" s="14"/>
      <c r="G18" s="14"/>
      <c r="H18" s="14"/>
      <c r="I18" s="14"/>
      <c r="J18" s="14"/>
      <c r="K18" s="49" t="str">
        <f>IF($C18='4. Board Level Worksheet'!$C$5,'4. Board Level Worksheet'!$C$18,"")</f>
        <v/>
      </c>
      <c r="L18" s="49" t="str">
        <f>IF($C18='4. Board Level Worksheet'!$C$5,'4. Board Level Worksheet'!$C$19,"")</f>
        <v/>
      </c>
      <c r="M18" s="51" t="str">
        <f>IF($C18='4. Board Level Worksheet'!$C$5,'4. Board Level Worksheet'!$C$21,"")</f>
        <v/>
      </c>
      <c r="N18" s="51" t="str">
        <f>IF($C18='4. Board Level Worksheet'!$C$5,'4. Board Level Worksheet'!$C$28,"")</f>
        <v/>
      </c>
      <c r="O18" s="51" t="str">
        <f>IF($C18='4. Board Level Worksheet'!$C$5,'4. Board Level Worksheet'!#REF!,"")</f>
        <v/>
      </c>
      <c r="P18" t="s">
        <v>399</v>
      </c>
      <c r="Q18" s="51">
        <v>882200</v>
      </c>
      <c r="R18" s="51">
        <v>882200</v>
      </c>
      <c r="S18" s="51">
        <v>479017</v>
      </c>
      <c r="T18" s="51">
        <v>78000</v>
      </c>
      <c r="U18" s="51">
        <v>933</v>
      </c>
      <c r="V18" s="125">
        <v>954622.67243400461</v>
      </c>
      <c r="W18" s="125">
        <f t="shared" si="0"/>
        <v>954623</v>
      </c>
      <c r="X18" s="51">
        <v>832483</v>
      </c>
      <c r="Y18" s="51">
        <v>582178</v>
      </c>
      <c r="Z18" s="50"/>
      <c r="AA18" s="50"/>
      <c r="AB18" s="50"/>
    </row>
    <row r="19" spans="1:28">
      <c r="A19">
        <v>17</v>
      </c>
      <c r="B19" s="12">
        <v>15</v>
      </c>
      <c r="C19" t="s">
        <v>400</v>
      </c>
      <c r="D19" s="14"/>
      <c r="E19" s="14"/>
      <c r="F19" s="14"/>
      <c r="G19" s="14"/>
      <c r="H19" s="14"/>
      <c r="I19" s="14"/>
      <c r="J19" s="14"/>
      <c r="K19" s="49" t="str">
        <f>IF($C19='4. Board Level Worksheet'!$C$5,'4. Board Level Worksheet'!$C$18,"")</f>
        <v/>
      </c>
      <c r="L19" s="49" t="str">
        <f>IF($C19='4. Board Level Worksheet'!$C$5,'4. Board Level Worksheet'!$C$19,"")</f>
        <v/>
      </c>
      <c r="M19" s="51" t="str">
        <f>IF($C19='4. Board Level Worksheet'!$C$5,'4. Board Level Worksheet'!$C$21,"")</f>
        <v/>
      </c>
      <c r="N19" s="51" t="str">
        <f>IF($C19='4. Board Level Worksheet'!$C$5,'4. Board Level Worksheet'!$C$28,"")</f>
        <v/>
      </c>
      <c r="O19" s="51" t="str">
        <f>IF($C19='4. Board Level Worksheet'!$C$5,'4. Board Level Worksheet'!#REF!,"")</f>
        <v/>
      </c>
      <c r="P19" t="s">
        <v>400</v>
      </c>
      <c r="Q19" s="51">
        <v>532000</v>
      </c>
      <c r="R19" s="51">
        <v>532000</v>
      </c>
      <c r="S19" s="51">
        <v>267472</v>
      </c>
      <c r="T19" s="51">
        <v>35000</v>
      </c>
      <c r="U19" s="51">
        <v>768</v>
      </c>
      <c r="V19" s="125">
        <v>779818.92773601797</v>
      </c>
      <c r="W19" s="125">
        <f t="shared" si="0"/>
        <v>779819</v>
      </c>
      <c r="X19" s="51">
        <v>509333</v>
      </c>
      <c r="Y19" s="51">
        <v>357261</v>
      </c>
      <c r="Z19" s="50"/>
      <c r="AA19" s="50"/>
      <c r="AB19" s="50"/>
    </row>
    <row r="20" spans="1:28">
      <c r="A20">
        <v>18</v>
      </c>
      <c r="B20" s="12">
        <v>16</v>
      </c>
      <c r="C20" t="s">
        <v>401</v>
      </c>
      <c r="D20" s="14"/>
      <c r="E20" s="14"/>
      <c r="F20" s="14"/>
      <c r="G20" s="14"/>
      <c r="H20" s="14"/>
      <c r="I20" s="14"/>
      <c r="J20" s="14"/>
      <c r="K20" s="49" t="str">
        <f>IF($C20='4. Board Level Worksheet'!$C$5,'4. Board Level Worksheet'!$C$18,"")</f>
        <v/>
      </c>
      <c r="L20" s="49" t="str">
        <f>IF($C20='4. Board Level Worksheet'!$C$5,'4. Board Level Worksheet'!$C$19,"")</f>
        <v/>
      </c>
      <c r="M20" s="51" t="str">
        <f>IF($C20='4. Board Level Worksheet'!$C$5,'4. Board Level Worksheet'!$C$21,"")</f>
        <v/>
      </c>
      <c r="N20" s="51" t="str">
        <f>IF($C20='4. Board Level Worksheet'!$C$5,'4. Board Level Worksheet'!$C$28,"")</f>
        <v/>
      </c>
      <c r="O20" s="51" t="str">
        <f>IF($C20='4. Board Level Worksheet'!$C$5,'4. Board Level Worksheet'!#REF!,"")</f>
        <v/>
      </c>
      <c r="P20" t="s">
        <v>401</v>
      </c>
      <c r="Q20" s="51">
        <v>2588000</v>
      </c>
      <c r="R20" s="51">
        <v>2588000</v>
      </c>
      <c r="S20" s="51">
        <v>1696047</v>
      </c>
      <c r="T20" s="51">
        <v>282000</v>
      </c>
      <c r="U20" s="51">
        <v>497</v>
      </c>
      <c r="V20" s="125">
        <v>595303.86388814321</v>
      </c>
      <c r="W20" s="125">
        <f t="shared" si="0"/>
        <v>595304</v>
      </c>
      <c r="X20" s="51">
        <v>1276193</v>
      </c>
      <c r="Y20" s="51">
        <v>993290</v>
      </c>
      <c r="Z20" s="50"/>
      <c r="AA20" s="50"/>
      <c r="AB20" s="50"/>
    </row>
    <row r="21" spans="1:28">
      <c r="A21">
        <v>19</v>
      </c>
      <c r="B21" s="12">
        <v>17</v>
      </c>
      <c r="C21" t="s">
        <v>402</v>
      </c>
      <c r="D21" s="14"/>
      <c r="E21" s="14"/>
      <c r="F21" s="14"/>
      <c r="G21" s="14"/>
      <c r="H21" s="14"/>
      <c r="I21" s="14"/>
      <c r="J21" s="14"/>
      <c r="K21" s="49" t="str">
        <f>IF($C21='4. Board Level Worksheet'!$C$5,'4. Board Level Worksheet'!$C$18,"")</f>
        <v/>
      </c>
      <c r="L21" s="49" t="str">
        <f>IF($C21='4. Board Level Worksheet'!$C$5,'4. Board Level Worksheet'!$C$19,"")</f>
        <v/>
      </c>
      <c r="M21" s="51" t="str">
        <f>IF($C21='4. Board Level Worksheet'!$C$5,'4. Board Level Worksheet'!$C$21,"")</f>
        <v/>
      </c>
      <c r="N21" s="51" t="str">
        <f>IF($C21='4. Board Level Worksheet'!$C$5,'4. Board Level Worksheet'!$C$28,"")</f>
        <v/>
      </c>
      <c r="O21" s="51" t="str">
        <f>IF($C21='4. Board Level Worksheet'!$C$5,'4. Board Level Worksheet'!#REF!,"")</f>
        <v/>
      </c>
      <c r="P21" t="s">
        <v>402</v>
      </c>
      <c r="Q21" s="51">
        <v>1078400</v>
      </c>
      <c r="R21" s="51">
        <v>1078400</v>
      </c>
      <c r="S21" s="51">
        <v>718543</v>
      </c>
      <c r="T21" s="51">
        <v>123000</v>
      </c>
      <c r="U21" s="51">
        <v>149</v>
      </c>
      <c r="V21" s="125">
        <v>208793.36172259509</v>
      </c>
      <c r="W21" s="125">
        <f t="shared" si="0"/>
        <v>208793</v>
      </c>
      <c r="X21" s="51">
        <v>499402</v>
      </c>
      <c r="Y21" s="51">
        <v>417881</v>
      </c>
      <c r="Z21" s="50"/>
      <c r="AA21" s="50"/>
      <c r="AB21" s="50"/>
    </row>
    <row r="22" spans="1:28">
      <c r="A22">
        <v>20</v>
      </c>
      <c r="B22" s="12">
        <v>18</v>
      </c>
      <c r="C22" t="s">
        <v>403</v>
      </c>
      <c r="D22" s="14"/>
      <c r="E22" s="14"/>
      <c r="F22" s="14"/>
      <c r="G22" s="14"/>
      <c r="H22" s="14"/>
      <c r="I22" s="14"/>
      <c r="J22" s="14"/>
      <c r="K22" s="49" t="str">
        <f>IF($C22='4. Board Level Worksheet'!$C$5,'4. Board Level Worksheet'!$C$18,"")</f>
        <v/>
      </c>
      <c r="L22" s="49" t="str">
        <f>IF($C22='4. Board Level Worksheet'!$C$5,'4. Board Level Worksheet'!$C$19,"")</f>
        <v/>
      </c>
      <c r="M22" s="51" t="str">
        <f>IF($C22='4. Board Level Worksheet'!$C$5,'4. Board Level Worksheet'!$C$21,"")</f>
        <v/>
      </c>
      <c r="N22" s="51" t="str">
        <f>IF($C22='4. Board Level Worksheet'!$C$5,'4. Board Level Worksheet'!$C$28,"")</f>
        <v/>
      </c>
      <c r="O22" s="51" t="str">
        <f>IF($C22='4. Board Level Worksheet'!$C$5,'4. Board Level Worksheet'!#REF!,"")</f>
        <v/>
      </c>
      <c r="P22" t="s">
        <v>403</v>
      </c>
      <c r="Q22" s="51">
        <v>845000</v>
      </c>
      <c r="R22" s="51">
        <v>845000</v>
      </c>
      <c r="S22" s="51">
        <v>485608</v>
      </c>
      <c r="T22" s="51">
        <v>11000</v>
      </c>
      <c r="U22" s="51">
        <v>262</v>
      </c>
      <c r="V22" s="125">
        <v>398164.08514541388</v>
      </c>
      <c r="W22" s="125">
        <f t="shared" si="0"/>
        <v>398164</v>
      </c>
      <c r="X22" s="51">
        <v>492669</v>
      </c>
      <c r="Y22" s="51">
        <v>375544</v>
      </c>
      <c r="Z22" s="50"/>
      <c r="AA22" s="50"/>
      <c r="AB22" s="50"/>
    </row>
    <row r="23" spans="1:28">
      <c r="A23">
        <v>21</v>
      </c>
      <c r="B23" s="12">
        <v>19</v>
      </c>
      <c r="C23" t="s">
        <v>404</v>
      </c>
      <c r="D23" s="14"/>
      <c r="E23" s="14"/>
      <c r="F23" s="14"/>
      <c r="G23" s="14"/>
      <c r="H23" s="14"/>
      <c r="I23" s="14"/>
      <c r="J23" s="14"/>
      <c r="K23" s="49" t="str">
        <f>IF($C23='4. Board Level Worksheet'!$C$5,'4. Board Level Worksheet'!$C$18,"")</f>
        <v/>
      </c>
      <c r="L23" s="49" t="str">
        <f>IF($C23='4. Board Level Worksheet'!$C$5,'4. Board Level Worksheet'!$C$19,"")</f>
        <v/>
      </c>
      <c r="M23" s="51" t="str">
        <f>IF($C23='4. Board Level Worksheet'!$C$5,'4. Board Level Worksheet'!$C$21,"")</f>
        <v/>
      </c>
      <c r="N23" s="51" t="str">
        <f>IF($C23='4. Board Level Worksheet'!$C$5,'4. Board Level Worksheet'!$C$28,"")</f>
        <v/>
      </c>
      <c r="O23" s="51" t="str">
        <f>IF($C23='4. Board Level Worksheet'!$C$5,'4. Board Level Worksheet'!#REF!,"")</f>
        <v/>
      </c>
      <c r="P23" t="s">
        <v>404</v>
      </c>
      <c r="Q23" s="51">
        <v>2991300</v>
      </c>
      <c r="R23" s="51">
        <v>2991300</v>
      </c>
      <c r="S23" s="51">
        <v>2033872.0000000002</v>
      </c>
      <c r="T23" s="51">
        <v>417000</v>
      </c>
      <c r="U23" s="51">
        <v>1462</v>
      </c>
      <c r="V23" s="125">
        <v>1553811.063982103</v>
      </c>
      <c r="W23" s="125">
        <f t="shared" si="0"/>
        <v>1553811</v>
      </c>
      <c r="X23" s="51">
        <v>1892163</v>
      </c>
      <c r="Y23" s="51">
        <v>1359560</v>
      </c>
      <c r="Z23" s="50"/>
      <c r="AA23" s="50"/>
      <c r="AB23" s="50"/>
    </row>
    <row r="24" spans="1:28">
      <c r="A24">
        <v>22</v>
      </c>
      <c r="B24" s="12">
        <v>20</v>
      </c>
      <c r="C24" t="s">
        <v>405</v>
      </c>
      <c r="D24" s="14"/>
      <c r="E24" s="14"/>
      <c r="F24" s="14"/>
      <c r="G24" s="14"/>
      <c r="H24" s="14"/>
      <c r="I24" s="14"/>
      <c r="J24" s="14"/>
      <c r="K24" s="49" t="str">
        <f>IF($C24='4. Board Level Worksheet'!$C$5,'4. Board Level Worksheet'!$C$18,"")</f>
        <v/>
      </c>
      <c r="L24" s="49" t="str">
        <f>IF($C24='4. Board Level Worksheet'!$C$5,'4. Board Level Worksheet'!$C$19,"")</f>
        <v/>
      </c>
      <c r="M24" s="51" t="str">
        <f>IF($C24='4. Board Level Worksheet'!$C$5,'4. Board Level Worksheet'!$C$21,"")</f>
        <v/>
      </c>
      <c r="N24" s="51" t="str">
        <f>IF($C24='4. Board Level Worksheet'!$C$5,'4. Board Level Worksheet'!$C$28,"")</f>
        <v/>
      </c>
      <c r="O24" s="51" t="str">
        <f>IF($C24='4. Board Level Worksheet'!$C$5,'4. Board Level Worksheet'!#REF!,"")</f>
        <v/>
      </c>
      <c r="P24" t="s">
        <v>405</v>
      </c>
      <c r="Q24" s="51">
        <v>1239500</v>
      </c>
      <c r="R24" s="51">
        <v>1239500</v>
      </c>
      <c r="S24" s="51">
        <v>884175</v>
      </c>
      <c r="T24" s="51">
        <v>155000</v>
      </c>
      <c r="U24" s="51">
        <v>1045</v>
      </c>
      <c r="V24" s="125">
        <v>1076014.1618076065</v>
      </c>
      <c r="W24" s="125">
        <f t="shared" si="0"/>
        <v>1076014</v>
      </c>
      <c r="X24" s="51">
        <v>842069</v>
      </c>
      <c r="Y24" s="51">
        <v>626331</v>
      </c>
      <c r="Z24" s="50"/>
      <c r="AA24" s="50"/>
      <c r="AB24" s="50"/>
    </row>
    <row r="25" spans="1:28">
      <c r="A25">
        <v>23</v>
      </c>
      <c r="B25" s="12">
        <v>21</v>
      </c>
      <c r="C25" t="s">
        <v>406</v>
      </c>
      <c r="D25" s="14"/>
      <c r="E25" s="14"/>
      <c r="F25" s="14"/>
      <c r="G25" s="14"/>
      <c r="H25" s="14"/>
      <c r="I25" s="14"/>
      <c r="J25" s="14"/>
      <c r="K25" s="49" t="str">
        <f>IF($C25='4. Board Level Worksheet'!$C$5,'4. Board Level Worksheet'!$C$18,"")</f>
        <v/>
      </c>
      <c r="L25" s="49" t="str">
        <f>IF($C25='4. Board Level Worksheet'!$C$5,'4. Board Level Worksheet'!$C$19,"")</f>
        <v/>
      </c>
      <c r="M25" s="51" t="str">
        <f>IF($C25='4. Board Level Worksheet'!$C$5,'4. Board Level Worksheet'!$C$21,"")</f>
        <v/>
      </c>
      <c r="N25" s="51" t="str">
        <f>IF($C25='4. Board Level Worksheet'!$C$5,'4. Board Level Worksheet'!$C$28,"")</f>
        <v/>
      </c>
      <c r="O25" s="51" t="str">
        <f>IF($C25='4. Board Level Worksheet'!$C$5,'4. Board Level Worksheet'!#REF!,"")</f>
        <v/>
      </c>
      <c r="P25" t="s">
        <v>406</v>
      </c>
      <c r="Q25" s="51">
        <v>1162000</v>
      </c>
      <c r="R25" s="51">
        <v>1162000</v>
      </c>
      <c r="S25" s="51">
        <v>673025</v>
      </c>
      <c r="T25" s="51">
        <v>120000</v>
      </c>
      <c r="U25" s="51">
        <v>794</v>
      </c>
      <c r="V25" s="125">
        <v>826433.25965548109</v>
      </c>
      <c r="W25" s="125">
        <f t="shared" si="0"/>
        <v>826433</v>
      </c>
      <c r="X25" s="51">
        <v>793548</v>
      </c>
      <c r="Y25" s="51">
        <v>611145</v>
      </c>
      <c r="Z25" s="50"/>
      <c r="AA25" s="50"/>
      <c r="AB25" s="50"/>
    </row>
    <row r="26" spans="1:28">
      <c r="A26">
        <v>24</v>
      </c>
      <c r="B26" s="12">
        <v>22</v>
      </c>
      <c r="C26" t="s">
        <v>407</v>
      </c>
      <c r="D26" s="14"/>
      <c r="E26" s="14"/>
      <c r="F26" s="14"/>
      <c r="G26" s="14"/>
      <c r="H26" s="14"/>
      <c r="I26" s="14"/>
      <c r="J26" s="14"/>
      <c r="K26" s="49" t="str">
        <f>IF($C26='4. Board Level Worksheet'!$C$5,'4. Board Level Worksheet'!$C$18,"")</f>
        <v/>
      </c>
      <c r="L26" s="49" t="str">
        <f>IF($C26='4. Board Level Worksheet'!$C$5,'4. Board Level Worksheet'!$C$19,"")</f>
        <v/>
      </c>
      <c r="M26" s="51" t="str">
        <f>IF($C26='4. Board Level Worksheet'!$C$5,'4. Board Level Worksheet'!$C$21,"")</f>
        <v/>
      </c>
      <c r="N26" s="51" t="str">
        <f>IF($C26='4. Board Level Worksheet'!$C$5,'4. Board Level Worksheet'!$C$28,"")</f>
        <v/>
      </c>
      <c r="O26" s="51" t="str">
        <f>IF($C26='4. Board Level Worksheet'!$C$5,'4. Board Level Worksheet'!#REF!,"")</f>
        <v/>
      </c>
      <c r="P26" t="s">
        <v>407</v>
      </c>
      <c r="Q26" s="51">
        <v>1019300</v>
      </c>
      <c r="R26" s="51">
        <v>1019300</v>
      </c>
      <c r="S26" s="51">
        <v>538014</v>
      </c>
      <c r="T26" s="51">
        <v>69000</v>
      </c>
      <c r="U26" s="51">
        <v>428</v>
      </c>
      <c r="V26" s="125">
        <v>470998.97876957501</v>
      </c>
      <c r="W26" s="125">
        <f t="shared" si="0"/>
        <v>470999</v>
      </c>
      <c r="X26" s="51">
        <v>810095</v>
      </c>
      <c r="Y26" s="51">
        <v>594963</v>
      </c>
      <c r="Z26" s="50"/>
      <c r="AA26" s="50"/>
      <c r="AB26" s="50"/>
    </row>
    <row r="27" spans="1:28">
      <c r="A27">
        <v>25</v>
      </c>
      <c r="B27" s="12">
        <v>23</v>
      </c>
      <c r="C27" t="s">
        <v>408</v>
      </c>
      <c r="D27" s="14"/>
      <c r="E27" s="14"/>
      <c r="F27" s="14"/>
      <c r="G27" s="14"/>
      <c r="H27" s="14"/>
      <c r="I27" s="14"/>
      <c r="J27" s="14"/>
      <c r="K27" s="49" t="str">
        <f>IF($C27='4. Board Level Worksheet'!$C$5,'4. Board Level Worksheet'!$C$18,"")</f>
        <v/>
      </c>
      <c r="L27" s="49" t="str">
        <f>IF($C27='4. Board Level Worksheet'!$C$5,'4. Board Level Worksheet'!$C$19,"")</f>
        <v/>
      </c>
      <c r="M27" s="51" t="str">
        <f>IF($C27='4. Board Level Worksheet'!$C$5,'4. Board Level Worksheet'!$C$21,"")</f>
        <v/>
      </c>
      <c r="N27" s="51" t="str">
        <f>IF($C27='4. Board Level Worksheet'!$C$5,'4. Board Level Worksheet'!$C$28,"")</f>
        <v/>
      </c>
      <c r="O27" s="51" t="str">
        <f>IF($C27='4. Board Level Worksheet'!$C$5,'4. Board Level Worksheet'!#REF!,"")</f>
        <v/>
      </c>
      <c r="P27" t="s">
        <v>408</v>
      </c>
      <c r="Q27" s="51">
        <v>764100</v>
      </c>
      <c r="R27" s="51">
        <v>764100</v>
      </c>
      <c r="S27" s="51">
        <v>367275</v>
      </c>
      <c r="T27" s="51">
        <v>67000</v>
      </c>
      <c r="U27" s="51">
        <v>765</v>
      </c>
      <c r="V27" s="125">
        <v>786616.85114093963</v>
      </c>
      <c r="W27" s="125">
        <f t="shared" si="0"/>
        <v>786617</v>
      </c>
      <c r="X27" s="51">
        <v>827338</v>
      </c>
      <c r="Y27" s="51">
        <v>538674</v>
      </c>
      <c r="Z27" s="50"/>
      <c r="AA27" s="50"/>
      <c r="AB27" s="50"/>
    </row>
    <row r="28" spans="1:28">
      <c r="A28">
        <v>26</v>
      </c>
      <c r="B28" s="12">
        <v>24</v>
      </c>
      <c r="C28" t="s">
        <v>409</v>
      </c>
      <c r="D28" s="14"/>
      <c r="E28" s="14"/>
      <c r="F28" s="14"/>
      <c r="G28" s="14"/>
      <c r="H28" s="14"/>
      <c r="I28" s="14"/>
      <c r="J28" s="14"/>
      <c r="K28" s="49" t="str">
        <f>IF($C28='4. Board Level Worksheet'!$C$5,'4. Board Level Worksheet'!$C$18,"")</f>
        <v/>
      </c>
      <c r="L28" s="49" t="str">
        <f>IF($C28='4. Board Level Worksheet'!$C$5,'4. Board Level Worksheet'!$C$19,"")</f>
        <v/>
      </c>
      <c r="M28" s="51" t="str">
        <f>IF($C28='4. Board Level Worksheet'!$C$5,'4. Board Level Worksheet'!$C$21,"")</f>
        <v/>
      </c>
      <c r="N28" s="51" t="str">
        <f>IF($C28='4. Board Level Worksheet'!$C$5,'4. Board Level Worksheet'!$C$28,"")</f>
        <v/>
      </c>
      <c r="O28" s="51" t="str">
        <f>IF($C28='4. Board Level Worksheet'!$C$5,'4. Board Level Worksheet'!#REF!,"")</f>
        <v/>
      </c>
      <c r="P28" t="s">
        <v>409</v>
      </c>
      <c r="Q28" s="51">
        <v>1467400</v>
      </c>
      <c r="R28" s="51">
        <v>1467400</v>
      </c>
      <c r="S28" s="51">
        <v>863236</v>
      </c>
      <c r="T28" s="51">
        <v>156000</v>
      </c>
      <c r="U28" s="51">
        <v>331</v>
      </c>
      <c r="V28" s="125">
        <v>389423.89791051456</v>
      </c>
      <c r="W28" s="125">
        <f t="shared" si="0"/>
        <v>389424</v>
      </c>
      <c r="X28" s="51">
        <v>1034771</v>
      </c>
      <c r="Y28" s="51">
        <v>710793</v>
      </c>
      <c r="Z28" s="50"/>
      <c r="AA28" s="50"/>
      <c r="AB28" s="50"/>
    </row>
    <row r="29" spans="1:28">
      <c r="A29">
        <v>27</v>
      </c>
      <c r="B29" s="12">
        <v>25</v>
      </c>
      <c r="C29" t="s">
        <v>410</v>
      </c>
      <c r="D29" s="14"/>
      <c r="E29" s="14"/>
      <c r="F29" s="14"/>
      <c r="G29" s="14"/>
      <c r="H29" s="14"/>
      <c r="I29" s="14"/>
      <c r="J29" s="14"/>
      <c r="K29" s="49">
        <f>IF($C29='4. Board Level Worksheet'!$C$5,'4. Board Level Worksheet'!$C$18,"")</f>
        <v>40.421672999999998</v>
      </c>
      <c r="L29" s="49">
        <f>IF($C29='4. Board Level Worksheet'!$C$5,'4. Board Level Worksheet'!$C$19,"")</f>
        <v>11.7</v>
      </c>
      <c r="M29" s="51">
        <f>IF($C29='4. Board Level Worksheet'!$C$5,'4. Board Level Worksheet'!$C$21,"")</f>
        <v>250</v>
      </c>
      <c r="N29" s="51">
        <f>IF($C29='4. Board Level Worksheet'!$C$5,'4. Board Level Worksheet'!$C$28,"")</f>
        <v>3759</v>
      </c>
      <c r="O29" s="51" t="e">
        <f>IF($C29='4. Board Level Worksheet'!$C$5,'4. Board Level Worksheet'!#REF!,"")</f>
        <v>#REF!</v>
      </c>
      <c r="P29" t="s">
        <v>410</v>
      </c>
      <c r="Q29" s="51">
        <v>1681500</v>
      </c>
      <c r="R29" s="51">
        <v>1681500</v>
      </c>
      <c r="S29" s="51">
        <v>1073366</v>
      </c>
      <c r="T29" s="51">
        <v>161000</v>
      </c>
      <c r="U29" s="51">
        <v>780</v>
      </c>
      <c r="V29" s="125">
        <v>836144.57880536921</v>
      </c>
      <c r="W29" s="125">
        <f t="shared" si="0"/>
        <v>836145</v>
      </c>
      <c r="X29" s="51">
        <v>968614</v>
      </c>
      <c r="Y29" s="51">
        <v>739548</v>
      </c>
      <c r="Z29" s="50"/>
      <c r="AA29" s="50"/>
      <c r="AB29" s="50"/>
    </row>
    <row r="30" spans="1:28">
      <c r="A30">
        <v>28</v>
      </c>
      <c r="B30" s="12">
        <v>26</v>
      </c>
      <c r="C30" t="s">
        <v>411</v>
      </c>
      <c r="D30" s="14"/>
      <c r="E30" s="14"/>
      <c r="F30" s="14"/>
      <c r="G30" s="14"/>
      <c r="H30" s="14"/>
      <c r="I30" s="14"/>
      <c r="J30" s="14"/>
      <c r="K30" s="49" t="str">
        <f>IF($C30='4. Board Level Worksheet'!$C$5,'4. Board Level Worksheet'!$C$18,"")</f>
        <v/>
      </c>
      <c r="L30" s="49" t="str">
        <f>IF($C30='4. Board Level Worksheet'!$C$5,'4. Board Level Worksheet'!$C$19,"")</f>
        <v/>
      </c>
      <c r="M30" s="51" t="str">
        <f>IF($C30='4. Board Level Worksheet'!$C$5,'4. Board Level Worksheet'!$C$21,"")</f>
        <v/>
      </c>
      <c r="N30" s="51" t="str">
        <f>IF($C30='4. Board Level Worksheet'!$C$5,'4. Board Level Worksheet'!$C$28,"")</f>
        <v/>
      </c>
      <c r="O30" s="51" t="str">
        <f>IF($C30='4. Board Level Worksheet'!$C$5,'4. Board Level Worksheet'!#REF!,"")</f>
        <v/>
      </c>
      <c r="P30" t="s">
        <v>411</v>
      </c>
      <c r="Q30" s="51">
        <v>860700</v>
      </c>
      <c r="R30" s="51">
        <v>860700</v>
      </c>
      <c r="S30" s="51">
        <v>438959</v>
      </c>
      <c r="T30" s="51">
        <v>58000</v>
      </c>
      <c r="U30" s="51">
        <v>147</v>
      </c>
      <c r="V30" s="125">
        <v>191312.98725279645</v>
      </c>
      <c r="W30" s="125">
        <f t="shared" si="0"/>
        <v>191313</v>
      </c>
      <c r="X30" s="51">
        <v>541141</v>
      </c>
      <c r="Y30" s="51">
        <v>419649</v>
      </c>
      <c r="Z30" s="50"/>
      <c r="AA30" s="50"/>
      <c r="AB30" s="50"/>
    </row>
    <row r="31" spans="1:28">
      <c r="A31">
        <v>29</v>
      </c>
      <c r="B31" s="12">
        <v>27</v>
      </c>
      <c r="C31" t="s">
        <v>412</v>
      </c>
      <c r="D31" s="14"/>
      <c r="E31" s="14"/>
      <c r="F31" s="14"/>
      <c r="G31" s="14"/>
      <c r="H31" s="14"/>
      <c r="I31" s="14"/>
      <c r="J31" s="14"/>
      <c r="K31" s="49" t="str">
        <f>IF($C31='4. Board Level Worksheet'!$C$5,'4. Board Level Worksheet'!$C$18,"")</f>
        <v/>
      </c>
      <c r="L31" s="49" t="str">
        <f>IF($C31='4. Board Level Worksheet'!$C$5,'4. Board Level Worksheet'!$C$19,"")</f>
        <v/>
      </c>
      <c r="M31" s="51" t="str">
        <f>IF($C31='4. Board Level Worksheet'!$C$5,'4. Board Level Worksheet'!$C$21,"")</f>
        <v/>
      </c>
      <c r="N31" s="51" t="str">
        <f>IF($C31='4. Board Level Worksheet'!$C$5,'4. Board Level Worksheet'!$C$28,"")</f>
        <v/>
      </c>
      <c r="O31" s="51" t="str">
        <f>IF($C31='4. Board Level Worksheet'!$C$5,'4. Board Level Worksheet'!#REF!,"")</f>
        <v/>
      </c>
      <c r="P31" t="s">
        <v>412</v>
      </c>
      <c r="Q31" s="51">
        <v>568100</v>
      </c>
      <c r="R31" s="51">
        <v>568100</v>
      </c>
      <c r="S31" s="51">
        <v>313965</v>
      </c>
      <c r="T31" s="51">
        <v>49000</v>
      </c>
      <c r="U31" s="51">
        <v>820</v>
      </c>
      <c r="V31" s="125">
        <v>833231.18306040275</v>
      </c>
      <c r="W31" s="125">
        <f t="shared" si="0"/>
        <v>833231</v>
      </c>
      <c r="X31" s="51">
        <v>722400</v>
      </c>
      <c r="Y31" s="51">
        <v>538440</v>
      </c>
      <c r="Z31" s="50"/>
      <c r="AA31" s="50"/>
      <c r="AB31" s="50"/>
    </row>
    <row r="32" spans="1:28">
      <c r="A32">
        <v>30</v>
      </c>
      <c r="B32" s="12">
        <v>28</v>
      </c>
      <c r="C32" t="s">
        <v>413</v>
      </c>
      <c r="D32" s="14"/>
      <c r="E32" s="14"/>
      <c r="F32" s="14"/>
      <c r="G32" s="14"/>
      <c r="H32" s="14"/>
      <c r="I32" s="14"/>
      <c r="J32" s="14"/>
      <c r="K32" s="49" t="str">
        <f>IF($C32='4. Board Level Worksheet'!$C$5,'4. Board Level Worksheet'!$C$18,"")</f>
        <v/>
      </c>
      <c r="L32" s="49" t="str">
        <f>IF($C32='4. Board Level Worksheet'!$C$5,'4. Board Level Worksheet'!$C$19,"")</f>
        <v/>
      </c>
      <c r="M32" s="51" t="str">
        <f>IF($C32='4. Board Level Worksheet'!$C$5,'4. Board Level Worksheet'!$C$21,"")</f>
        <v/>
      </c>
      <c r="N32" s="51" t="str">
        <f>IF($C32='4. Board Level Worksheet'!$C$5,'4. Board Level Worksheet'!$C$28,"")</f>
        <v/>
      </c>
      <c r="O32" s="51" t="str">
        <f>IF($C32='4. Board Level Worksheet'!$C$5,'4. Board Level Worksheet'!#REF!,"")</f>
        <v/>
      </c>
      <c r="P32" t="s">
        <v>413</v>
      </c>
      <c r="Q32" s="51">
        <v>284900</v>
      </c>
      <c r="R32" s="51">
        <v>284900</v>
      </c>
      <c r="S32" s="51">
        <v>172559</v>
      </c>
      <c r="T32" s="51">
        <v>21000</v>
      </c>
      <c r="U32" s="51">
        <v>63</v>
      </c>
      <c r="V32" s="125">
        <v>82546.212774049229</v>
      </c>
      <c r="W32" s="125">
        <f t="shared" si="0"/>
        <v>82546</v>
      </c>
      <c r="X32" s="51">
        <v>187020</v>
      </c>
      <c r="Y32" s="51">
        <v>137918</v>
      </c>
      <c r="Z32" s="50"/>
      <c r="AA32" s="50"/>
      <c r="AB32" s="50"/>
    </row>
    <row r="33" spans="1:28">
      <c r="A33">
        <v>31</v>
      </c>
      <c r="B33" s="12">
        <v>29</v>
      </c>
      <c r="C33" t="s">
        <v>459</v>
      </c>
      <c r="D33" s="14"/>
      <c r="E33" s="14"/>
      <c r="F33" s="14"/>
      <c r="G33" s="14"/>
      <c r="H33" s="14"/>
      <c r="I33" s="14"/>
      <c r="J33" s="14"/>
      <c r="K33" s="49" t="str">
        <f>IF($C33='4. Board Level Worksheet'!$C$5,'4. Board Level Worksheet'!$C$18,"")</f>
        <v/>
      </c>
      <c r="L33" s="49" t="str">
        <f>IF($C33='4. Board Level Worksheet'!$C$5,'4. Board Level Worksheet'!$C$19,"")</f>
        <v/>
      </c>
      <c r="M33" s="51" t="str">
        <f>IF($C33='4. Board Level Worksheet'!$C$5,'4. Board Level Worksheet'!$C$21,"")</f>
        <v/>
      </c>
      <c r="N33" s="51" t="str">
        <f>IF($C33='4. Board Level Worksheet'!$C$5,'4. Board Level Worksheet'!$C$28,"")</f>
        <v/>
      </c>
      <c r="O33" s="51" t="str">
        <f>IF($C33='4. Board Level Worksheet'!$C$5,'4. Board Level Worksheet'!#REF!,"")</f>
        <v/>
      </c>
      <c r="P33" t="s">
        <v>459</v>
      </c>
      <c r="Q33" s="51">
        <v>447100</v>
      </c>
      <c r="R33" s="51">
        <v>447100</v>
      </c>
      <c r="S33" s="51">
        <v>250077</v>
      </c>
      <c r="T33" s="51">
        <v>38000</v>
      </c>
      <c r="U33" s="51">
        <v>199</v>
      </c>
      <c r="V33" s="125">
        <v>286483.91492170026</v>
      </c>
      <c r="W33" s="125">
        <f t="shared" si="0"/>
        <v>286484</v>
      </c>
      <c r="X33" s="51">
        <v>288292</v>
      </c>
      <c r="Y33" s="51">
        <v>210815</v>
      </c>
      <c r="Z33" s="50"/>
      <c r="AA33" s="50"/>
      <c r="AB33" s="50"/>
    </row>
    <row r="34" spans="1:28">
      <c r="A34">
        <v>32</v>
      </c>
      <c r="B34" s="12" t="s">
        <v>23</v>
      </c>
      <c r="C34" t="s">
        <v>414</v>
      </c>
      <c r="D34" s="14"/>
      <c r="E34" s="14"/>
      <c r="F34" s="14"/>
      <c r="G34" s="14"/>
      <c r="H34" s="14"/>
      <c r="I34" s="14"/>
      <c r="J34" s="14"/>
      <c r="K34" s="49" t="str">
        <f>IF($C34='4. Board Level Worksheet'!$C$5,'4. Board Level Worksheet'!$C$18,"")</f>
        <v/>
      </c>
      <c r="L34" s="49" t="str">
        <f>IF($C34='4. Board Level Worksheet'!$C$5,'4. Board Level Worksheet'!$C$19,"")</f>
        <v/>
      </c>
      <c r="M34" s="51" t="str">
        <f>IF($C34='4. Board Level Worksheet'!$C$5,'4. Board Level Worksheet'!$C$21,"")</f>
        <v/>
      </c>
      <c r="N34" s="51" t="str">
        <f>IF($C34='4. Board Level Worksheet'!$C$5,'4. Board Level Worksheet'!$C$28,"")</f>
        <v/>
      </c>
      <c r="O34" s="51" t="str">
        <f>IF($C34='4. Board Level Worksheet'!$C$5,'4. Board Level Worksheet'!#REF!,"")</f>
        <v/>
      </c>
      <c r="P34" t="s">
        <v>414</v>
      </c>
      <c r="Q34" s="51">
        <v>102000</v>
      </c>
      <c r="R34" s="51">
        <v>102000</v>
      </c>
      <c r="S34" s="51">
        <v>42093</v>
      </c>
      <c r="T34" s="51">
        <v>0</v>
      </c>
      <c r="U34" s="51">
        <v>58</v>
      </c>
      <c r="V34" s="125">
        <v>123333.75320357943</v>
      </c>
      <c r="W34" s="125">
        <f t="shared" si="0"/>
        <v>123334</v>
      </c>
      <c r="X34" s="51">
        <v>178635</v>
      </c>
      <c r="Y34" s="51">
        <v>127317</v>
      </c>
      <c r="Z34" s="50"/>
      <c r="AA34" s="50"/>
      <c r="AB34" s="50"/>
    </row>
    <row r="35" spans="1:28">
      <c r="A35">
        <v>33</v>
      </c>
      <c r="B35" s="12" t="s">
        <v>24</v>
      </c>
      <c r="C35" t="s">
        <v>416</v>
      </c>
      <c r="D35" s="14"/>
      <c r="E35" s="14"/>
      <c r="F35" s="14"/>
      <c r="G35" s="14"/>
      <c r="H35" s="14"/>
      <c r="I35" s="14"/>
      <c r="J35" s="14"/>
      <c r="K35" s="49" t="str">
        <f>IF($C35='4. Board Level Worksheet'!$C$5,'4. Board Level Worksheet'!$C$18,"")</f>
        <v/>
      </c>
      <c r="L35" s="49" t="str">
        <f>IF($C35='4. Board Level Worksheet'!$C$5,'4. Board Level Worksheet'!$C$19,"")</f>
        <v/>
      </c>
      <c r="M35" s="51" t="str">
        <f>IF($C35='4. Board Level Worksheet'!$C$5,'4. Board Level Worksheet'!$C$21,"")</f>
        <v/>
      </c>
      <c r="N35" s="51" t="str">
        <f>IF($C35='4. Board Level Worksheet'!$C$5,'4. Board Level Worksheet'!$C$28,"")</f>
        <v/>
      </c>
      <c r="O35" s="51" t="str">
        <f>IF($C35='4. Board Level Worksheet'!$C$5,'4. Board Level Worksheet'!#REF!,"")</f>
        <v/>
      </c>
      <c r="P35" t="s">
        <v>416</v>
      </c>
      <c r="Q35" s="51">
        <v>100900</v>
      </c>
      <c r="R35" s="51">
        <v>100900</v>
      </c>
      <c r="S35" s="51">
        <v>51728</v>
      </c>
      <c r="T35" s="51">
        <v>8000</v>
      </c>
      <c r="U35" s="51">
        <v>215</v>
      </c>
      <c r="V35" s="125">
        <v>224331.47236241613</v>
      </c>
      <c r="W35" s="125">
        <f t="shared" si="0"/>
        <v>224331</v>
      </c>
      <c r="X35" s="51">
        <v>159333</v>
      </c>
      <c r="Y35" s="51">
        <v>109628</v>
      </c>
      <c r="Z35" s="50"/>
      <c r="AA35" s="50"/>
      <c r="AB35" s="50"/>
    </row>
    <row r="36" spans="1:28">
      <c r="A36">
        <v>34</v>
      </c>
      <c r="B36" s="12">
        <v>31</v>
      </c>
      <c r="C36" t="s">
        <v>417</v>
      </c>
      <c r="D36" s="14"/>
      <c r="E36" s="14"/>
      <c r="F36" s="14"/>
      <c r="G36" s="14"/>
      <c r="H36" s="14"/>
      <c r="I36" s="14"/>
      <c r="J36" s="14"/>
      <c r="K36" s="49" t="str">
        <f>IF($C36='4. Board Level Worksheet'!$C$5,'4. Board Level Worksheet'!$C$18,"")</f>
        <v/>
      </c>
      <c r="L36" s="49" t="str">
        <f>IF($C36='4. Board Level Worksheet'!$C$5,'4. Board Level Worksheet'!$C$19,"")</f>
        <v/>
      </c>
      <c r="M36" s="51" t="str">
        <f>IF($C36='4. Board Level Worksheet'!$C$5,'4. Board Level Worksheet'!$C$21,"")</f>
        <v/>
      </c>
      <c r="N36" s="51" t="str">
        <f>IF($C36='4. Board Level Worksheet'!$C$5,'4. Board Level Worksheet'!$C$28,"")</f>
        <v/>
      </c>
      <c r="O36" s="51" t="str">
        <f>IF($C36='4. Board Level Worksheet'!$C$5,'4. Board Level Worksheet'!#REF!,"")</f>
        <v/>
      </c>
      <c r="P36" t="s">
        <v>417</v>
      </c>
      <c r="Q36" s="51">
        <v>156700</v>
      </c>
      <c r="R36" s="51">
        <v>156700</v>
      </c>
      <c r="S36" s="51">
        <v>67410</v>
      </c>
      <c r="T36" s="51">
        <v>11000</v>
      </c>
      <c r="U36" s="51">
        <v>56</v>
      </c>
      <c r="V36" s="125">
        <v>72834.893624161079</v>
      </c>
      <c r="W36" s="125">
        <f t="shared" si="0"/>
        <v>72835</v>
      </c>
      <c r="X36" s="51">
        <v>150144</v>
      </c>
      <c r="Y36" s="51">
        <v>111558</v>
      </c>
      <c r="Z36" s="50"/>
      <c r="AA36" s="50"/>
      <c r="AB36" s="50"/>
    </row>
    <row r="37" spans="1:28">
      <c r="A37">
        <v>35</v>
      </c>
      <c r="B37" s="12">
        <v>32</v>
      </c>
      <c r="C37" t="s">
        <v>418</v>
      </c>
      <c r="D37" s="14"/>
      <c r="E37" s="14"/>
      <c r="F37" s="14"/>
      <c r="G37" s="14"/>
      <c r="H37" s="14"/>
      <c r="I37" s="14"/>
      <c r="J37" s="14"/>
      <c r="K37" s="49" t="str">
        <f>IF($C37='4. Board Level Worksheet'!$C$5,'4. Board Level Worksheet'!$C$18,"")</f>
        <v/>
      </c>
      <c r="L37" s="49" t="str">
        <f>IF($C37='4. Board Level Worksheet'!$C$5,'4. Board Level Worksheet'!$C$19,"")</f>
        <v/>
      </c>
      <c r="M37" s="51" t="str">
        <f>IF($C37='4. Board Level Worksheet'!$C$5,'4. Board Level Worksheet'!$C$21,"")</f>
        <v/>
      </c>
      <c r="N37" s="51" t="str">
        <f>IF($C37='4. Board Level Worksheet'!$C$5,'4. Board Level Worksheet'!$C$28,"")</f>
        <v/>
      </c>
      <c r="O37" s="51" t="str">
        <f>IF($C37='4. Board Level Worksheet'!$C$5,'4. Board Level Worksheet'!#REF!,"")</f>
        <v/>
      </c>
      <c r="P37" t="s">
        <v>418</v>
      </c>
      <c r="Q37" s="51">
        <v>176400</v>
      </c>
      <c r="R37" s="51">
        <v>176400</v>
      </c>
      <c r="S37" s="51">
        <v>93118</v>
      </c>
      <c r="T37" s="51">
        <v>14000</v>
      </c>
      <c r="U37" s="51">
        <v>37</v>
      </c>
      <c r="V37" s="125">
        <v>54383.387239373609</v>
      </c>
      <c r="W37" s="125">
        <f t="shared" si="0"/>
        <v>54383</v>
      </c>
      <c r="X37" s="51">
        <v>100504</v>
      </c>
      <c r="Y37" s="51">
        <v>80125</v>
      </c>
      <c r="Z37" s="50"/>
      <c r="AA37" s="50"/>
      <c r="AB37" s="50"/>
    </row>
    <row r="38" spans="1:28">
      <c r="A38">
        <v>36</v>
      </c>
      <c r="B38" s="12" t="s">
        <v>25</v>
      </c>
      <c r="C38" t="s">
        <v>419</v>
      </c>
      <c r="D38" s="14"/>
      <c r="E38" s="14"/>
      <c r="F38" s="14"/>
      <c r="G38" s="14"/>
      <c r="H38" s="14"/>
      <c r="I38" s="14"/>
      <c r="J38" s="14"/>
      <c r="K38" s="49" t="str">
        <f>IF($C38='4. Board Level Worksheet'!$C$5,'4. Board Level Worksheet'!$C$18,"")</f>
        <v/>
      </c>
      <c r="L38" s="49" t="str">
        <f>IF($C38='4. Board Level Worksheet'!$C$5,'4. Board Level Worksheet'!$C$19,"")</f>
        <v/>
      </c>
      <c r="M38" s="51" t="str">
        <f>IF($C38='4. Board Level Worksheet'!$C$5,'4. Board Level Worksheet'!$C$21,"")</f>
        <v/>
      </c>
      <c r="N38" s="51" t="str">
        <f>IF($C38='4. Board Level Worksheet'!$C$5,'4. Board Level Worksheet'!$C$28,"")</f>
        <v/>
      </c>
      <c r="O38" s="51" t="str">
        <f>IF($C38='4. Board Level Worksheet'!$C$5,'4. Board Level Worksheet'!#REF!,"")</f>
        <v/>
      </c>
      <c r="P38" t="s">
        <v>419</v>
      </c>
      <c r="Q38" s="51">
        <v>50700</v>
      </c>
      <c r="R38" s="51">
        <v>50700</v>
      </c>
      <c r="S38" s="51">
        <v>20789</v>
      </c>
      <c r="T38" s="51">
        <v>6000</v>
      </c>
      <c r="U38" s="51">
        <v>7</v>
      </c>
      <c r="V38" s="125">
        <v>18451.506384787474</v>
      </c>
      <c r="W38" s="125">
        <f t="shared" si="0"/>
        <v>18452</v>
      </c>
      <c r="X38" s="51">
        <v>23810</v>
      </c>
      <c r="Y38" s="51">
        <v>20300</v>
      </c>
      <c r="Z38" s="50"/>
      <c r="AA38" s="50"/>
      <c r="AB38" s="50"/>
    </row>
    <row r="39" spans="1:28">
      <c r="A39">
        <v>37</v>
      </c>
      <c r="B39" s="12" t="s">
        <v>26</v>
      </c>
      <c r="C39" t="s">
        <v>420</v>
      </c>
      <c r="D39" s="14"/>
      <c r="E39" s="14"/>
      <c r="F39" s="14"/>
      <c r="G39" s="14"/>
      <c r="H39" s="14"/>
      <c r="I39" s="14"/>
      <c r="J39" s="14"/>
      <c r="K39" s="49" t="str">
        <f>IF($C39='4. Board Level Worksheet'!$C$5,'4. Board Level Worksheet'!$C$18,"")</f>
        <v/>
      </c>
      <c r="L39" s="49" t="str">
        <f>IF($C39='4. Board Level Worksheet'!$C$5,'4. Board Level Worksheet'!$C$19,"")</f>
        <v/>
      </c>
      <c r="M39" s="51" t="str">
        <f>IF($C39='4. Board Level Worksheet'!$C$5,'4. Board Level Worksheet'!$C$21,"")</f>
        <v/>
      </c>
      <c r="N39" s="51" t="str">
        <f>IF($C39='4. Board Level Worksheet'!$C$5,'4. Board Level Worksheet'!$C$28,"")</f>
        <v/>
      </c>
      <c r="O39" s="51" t="str">
        <f>IF($C39='4. Board Level Worksheet'!$C$5,'4. Board Level Worksheet'!#REF!,"")</f>
        <v/>
      </c>
      <c r="P39" t="s">
        <v>420</v>
      </c>
      <c r="Q39" s="51">
        <v>42900</v>
      </c>
      <c r="R39" s="51">
        <v>42900</v>
      </c>
      <c r="S39" s="51">
        <v>16799</v>
      </c>
      <c r="T39" s="51">
        <v>4000</v>
      </c>
      <c r="U39" s="51">
        <v>4</v>
      </c>
      <c r="V39" s="125">
        <v>15538.11063982103</v>
      </c>
      <c r="W39" s="125">
        <f t="shared" si="0"/>
        <v>15538</v>
      </c>
      <c r="X39" s="51">
        <v>23241</v>
      </c>
      <c r="Y39" s="51">
        <v>19854</v>
      </c>
      <c r="Z39" s="50"/>
      <c r="AA39" s="50"/>
      <c r="AB39" s="50"/>
    </row>
    <row r="40" spans="1:28">
      <c r="A40">
        <v>38</v>
      </c>
      <c r="B40" s="12" t="s">
        <v>27</v>
      </c>
      <c r="C40" t="s">
        <v>421</v>
      </c>
      <c r="D40" s="14"/>
      <c r="E40" s="14"/>
      <c r="F40" s="14"/>
      <c r="G40" s="14"/>
      <c r="H40" s="14"/>
      <c r="I40" s="14"/>
      <c r="J40" s="14"/>
      <c r="K40" s="49" t="str">
        <f>IF($C40='4. Board Level Worksheet'!$C$5,'4. Board Level Worksheet'!$C$18,"")</f>
        <v/>
      </c>
      <c r="L40" s="49" t="str">
        <f>IF($C40='4. Board Level Worksheet'!$C$5,'4. Board Level Worksheet'!$C$19,"")</f>
        <v/>
      </c>
      <c r="M40" s="51" t="str">
        <f>IF($C40='4. Board Level Worksheet'!$C$5,'4. Board Level Worksheet'!$C$21,"")</f>
        <v/>
      </c>
      <c r="N40" s="51" t="str">
        <f>IF($C40='4. Board Level Worksheet'!$C$5,'4. Board Level Worksheet'!$C$28,"")</f>
        <v/>
      </c>
      <c r="O40" s="51" t="str">
        <f>IF($C40='4. Board Level Worksheet'!$C$5,'4. Board Level Worksheet'!#REF!,"")</f>
        <v/>
      </c>
      <c r="P40" t="s">
        <v>421</v>
      </c>
      <c r="Q40" s="51">
        <v>210300</v>
      </c>
      <c r="R40" s="51">
        <v>210300</v>
      </c>
      <c r="S40" s="51">
        <v>96697</v>
      </c>
      <c r="T40" s="51">
        <v>18000</v>
      </c>
      <c r="U40" s="51">
        <v>22</v>
      </c>
      <c r="V40" s="125">
        <v>40787.540429530207</v>
      </c>
      <c r="W40" s="125">
        <f t="shared" si="0"/>
        <v>40788</v>
      </c>
      <c r="X40" s="51">
        <v>108950</v>
      </c>
      <c r="Y40" s="51">
        <v>87236</v>
      </c>
      <c r="Z40" s="50"/>
      <c r="AA40" s="50"/>
      <c r="AB40" s="50"/>
    </row>
    <row r="41" spans="1:28">
      <c r="A41">
        <v>39</v>
      </c>
      <c r="B41" s="12" t="s">
        <v>28</v>
      </c>
      <c r="C41" t="s">
        <v>422</v>
      </c>
      <c r="D41" s="14"/>
      <c r="E41" s="14"/>
      <c r="F41" s="14"/>
      <c r="G41" s="14"/>
      <c r="H41" s="14"/>
      <c r="I41" s="14"/>
      <c r="J41" s="14"/>
      <c r="K41" s="49" t="str">
        <f>IF($C41='4. Board Level Worksheet'!$C$5,'4. Board Level Worksheet'!$C$18,"")</f>
        <v/>
      </c>
      <c r="L41" s="49" t="str">
        <f>IF($C41='4. Board Level Worksheet'!$C$5,'4. Board Level Worksheet'!$C$19,"")</f>
        <v/>
      </c>
      <c r="M41" s="51" t="str">
        <f>IF($C41='4. Board Level Worksheet'!$C$5,'4. Board Level Worksheet'!$C$21,"")</f>
        <v/>
      </c>
      <c r="N41" s="51" t="str">
        <f>IF($C41='4. Board Level Worksheet'!$C$5,'4. Board Level Worksheet'!$C$28,"")</f>
        <v/>
      </c>
      <c r="O41" s="51" t="str">
        <f>IF($C41='4. Board Level Worksheet'!$C$5,'4. Board Level Worksheet'!#REF!,"")</f>
        <v/>
      </c>
      <c r="P41" t="s">
        <v>422</v>
      </c>
      <c r="Q41" s="51">
        <v>77700</v>
      </c>
      <c r="R41" s="51">
        <v>77700</v>
      </c>
      <c r="S41" s="51">
        <v>25886</v>
      </c>
      <c r="T41" s="51">
        <v>5000</v>
      </c>
      <c r="U41" s="51">
        <v>7</v>
      </c>
      <c r="V41" s="125">
        <v>20393.770214765103</v>
      </c>
      <c r="W41" s="125">
        <f t="shared" si="0"/>
        <v>20394</v>
      </c>
      <c r="X41" s="51">
        <v>47476</v>
      </c>
      <c r="Y41" s="51">
        <v>39064</v>
      </c>
      <c r="Z41" s="50"/>
      <c r="AA41" s="50"/>
      <c r="AB41" s="50"/>
    </row>
    <row r="42" spans="1:28">
      <c r="A42">
        <v>40</v>
      </c>
      <c r="B42" s="12">
        <v>35</v>
      </c>
      <c r="C42" t="s">
        <v>423</v>
      </c>
      <c r="D42" s="14"/>
      <c r="E42" s="14"/>
      <c r="F42" s="14"/>
      <c r="G42" s="14"/>
      <c r="H42" s="14"/>
      <c r="I42" s="14"/>
      <c r="J42" s="14"/>
      <c r="K42" s="49" t="str">
        <f>IF($C42='4. Board Level Worksheet'!$C$5,'4. Board Level Worksheet'!$C$18,"")</f>
        <v/>
      </c>
      <c r="L42" s="49" t="str">
        <f>IF($C42='4. Board Level Worksheet'!$C$5,'4. Board Level Worksheet'!$C$19,"")</f>
        <v/>
      </c>
      <c r="M42" s="51" t="str">
        <f>IF($C42='4. Board Level Worksheet'!$C$5,'4. Board Level Worksheet'!$C$21,"")</f>
        <v/>
      </c>
      <c r="N42" s="51" t="str">
        <f>IF($C42='4. Board Level Worksheet'!$C$5,'4. Board Level Worksheet'!$C$28,"")</f>
        <v/>
      </c>
      <c r="O42" s="51" t="str">
        <f>IF($C42='4. Board Level Worksheet'!$C$5,'4. Board Level Worksheet'!#REF!,"")</f>
        <v/>
      </c>
      <c r="P42" t="s">
        <v>423</v>
      </c>
      <c r="Q42" s="51">
        <v>124500</v>
      </c>
      <c r="R42" s="51">
        <v>124500</v>
      </c>
      <c r="S42" s="51">
        <v>67335</v>
      </c>
      <c r="T42" s="51">
        <v>2600</v>
      </c>
      <c r="U42" s="51">
        <v>15</v>
      </c>
      <c r="V42" s="125">
        <v>42729.804259507837</v>
      </c>
      <c r="W42" s="125">
        <f t="shared" si="0"/>
        <v>42730</v>
      </c>
      <c r="X42" s="51">
        <v>68689</v>
      </c>
      <c r="Y42" s="51">
        <v>55030</v>
      </c>
      <c r="Z42" s="50"/>
      <c r="AA42" s="50"/>
      <c r="AB42" s="50"/>
    </row>
    <row r="43" spans="1:28">
      <c r="A43">
        <v>41</v>
      </c>
      <c r="B43" s="12">
        <v>36</v>
      </c>
      <c r="C43" t="s">
        <v>424</v>
      </c>
      <c r="D43" s="14"/>
      <c r="E43" s="14"/>
      <c r="F43" s="14"/>
      <c r="G43" s="14"/>
      <c r="H43" s="14"/>
      <c r="I43" s="14"/>
      <c r="J43" s="14"/>
      <c r="K43" s="49" t="str">
        <f>IF($C43='4. Board Level Worksheet'!$C$5,'4. Board Level Worksheet'!$C$18,"")</f>
        <v/>
      </c>
      <c r="L43" s="49" t="str">
        <f>IF($C43='4. Board Level Worksheet'!$C$5,'4. Board Level Worksheet'!$C$19,"")</f>
        <v/>
      </c>
      <c r="M43" s="51" t="str">
        <f>IF($C43='4. Board Level Worksheet'!$C$5,'4. Board Level Worksheet'!$C$21,"")</f>
        <v/>
      </c>
      <c r="N43" s="51" t="str">
        <f>IF($C43='4. Board Level Worksheet'!$C$5,'4. Board Level Worksheet'!$C$28,"")</f>
        <v/>
      </c>
      <c r="O43" s="51" t="str">
        <f>IF($C43='4. Board Level Worksheet'!$C$5,'4. Board Level Worksheet'!#REF!,"")</f>
        <v/>
      </c>
      <c r="P43" t="s">
        <v>424</v>
      </c>
      <c r="Q43" s="51">
        <v>158300</v>
      </c>
      <c r="R43" s="51">
        <v>158300</v>
      </c>
      <c r="S43" s="51">
        <v>66229</v>
      </c>
      <c r="T43" s="51">
        <v>13000</v>
      </c>
      <c r="U43" s="51">
        <v>52</v>
      </c>
      <c r="V43" s="125">
        <v>68950.365964205819</v>
      </c>
      <c r="W43" s="125">
        <f t="shared" si="0"/>
        <v>68950</v>
      </c>
      <c r="X43" s="51">
        <v>114830</v>
      </c>
      <c r="Y43" s="51">
        <v>87646</v>
      </c>
      <c r="Z43" s="50"/>
      <c r="AA43" s="50"/>
      <c r="AB43" s="50"/>
    </row>
    <row r="44" spans="1:28">
      <c r="A44">
        <v>42</v>
      </c>
      <c r="B44" s="12">
        <v>37</v>
      </c>
      <c r="C44" t="s">
        <v>425</v>
      </c>
      <c r="D44" s="14"/>
      <c r="E44" s="14"/>
      <c r="F44" s="14"/>
      <c r="G44" s="14"/>
      <c r="H44" s="14"/>
      <c r="I44" s="14"/>
      <c r="J44" s="14"/>
      <c r="K44" s="49" t="str">
        <f>IF($C44='4. Board Level Worksheet'!$C$5,'4. Board Level Worksheet'!$C$18,"")</f>
        <v/>
      </c>
      <c r="L44" s="49" t="str">
        <f>IF($C44='4. Board Level Worksheet'!$C$5,'4. Board Level Worksheet'!$C$19,"")</f>
        <v/>
      </c>
      <c r="M44" s="51" t="str">
        <f>IF($C44='4. Board Level Worksheet'!$C$5,'4. Board Level Worksheet'!$C$21,"")</f>
        <v/>
      </c>
      <c r="N44" s="51" t="str">
        <f>IF($C44='4. Board Level Worksheet'!$C$5,'4. Board Level Worksheet'!$C$28,"")</f>
        <v/>
      </c>
      <c r="O44" s="51" t="str">
        <f>IF($C44='4. Board Level Worksheet'!$C$5,'4. Board Level Worksheet'!#REF!,"")</f>
        <v/>
      </c>
      <c r="P44" t="s">
        <v>425</v>
      </c>
      <c r="Q44" s="51">
        <v>454500</v>
      </c>
      <c r="R44" s="51">
        <v>454500</v>
      </c>
      <c r="S44" s="51">
        <v>283090</v>
      </c>
      <c r="T44" s="51">
        <v>40000</v>
      </c>
      <c r="U44" s="51">
        <v>167</v>
      </c>
      <c r="V44" s="125">
        <v>191312.98725279645</v>
      </c>
      <c r="W44" s="125">
        <f t="shared" si="0"/>
        <v>191313</v>
      </c>
      <c r="X44" s="51">
        <v>390603</v>
      </c>
      <c r="Y44" s="51">
        <v>268005</v>
      </c>
      <c r="Z44" s="50"/>
      <c r="AA44" s="50"/>
      <c r="AB44" s="50"/>
    </row>
    <row r="45" spans="1:28">
      <c r="A45">
        <v>43</v>
      </c>
      <c r="B45" s="12">
        <v>38</v>
      </c>
      <c r="C45" t="s">
        <v>426</v>
      </c>
      <c r="D45" s="14"/>
      <c r="E45" s="14"/>
      <c r="F45" s="14"/>
      <c r="G45" s="14"/>
      <c r="H45" s="14"/>
      <c r="I45" s="14"/>
      <c r="J45" s="14"/>
      <c r="K45" s="49" t="str">
        <f>IF($C45='4. Board Level Worksheet'!$C$5,'4. Board Level Worksheet'!$C$18,"")</f>
        <v/>
      </c>
      <c r="L45" s="49" t="str">
        <f>IF($C45='4. Board Level Worksheet'!$C$5,'4. Board Level Worksheet'!$C$19,"")</f>
        <v/>
      </c>
      <c r="M45" s="51" t="str">
        <f>IF($C45='4. Board Level Worksheet'!$C$5,'4. Board Level Worksheet'!$C$21,"")</f>
        <v/>
      </c>
      <c r="N45" s="51" t="str">
        <f>IF($C45='4. Board Level Worksheet'!$C$5,'4. Board Level Worksheet'!$C$28,"")</f>
        <v/>
      </c>
      <c r="O45" s="51" t="str">
        <f>IF($C45='4. Board Level Worksheet'!$C$5,'4. Board Level Worksheet'!#REF!,"")</f>
        <v/>
      </c>
      <c r="P45" t="s">
        <v>426</v>
      </c>
      <c r="Q45" s="51">
        <v>523800</v>
      </c>
      <c r="R45" s="51">
        <v>523800</v>
      </c>
      <c r="S45" s="51">
        <v>303142</v>
      </c>
      <c r="T45" s="51">
        <v>50000</v>
      </c>
      <c r="U45" s="51">
        <v>69</v>
      </c>
      <c r="V45" s="125">
        <v>101968.85107382551</v>
      </c>
      <c r="W45" s="125">
        <f t="shared" si="0"/>
        <v>101969</v>
      </c>
      <c r="X45" s="51">
        <v>318080</v>
      </c>
      <c r="Y45" s="51">
        <v>248981</v>
      </c>
      <c r="Z45" s="50"/>
      <c r="AA45" s="50"/>
      <c r="AB45" s="50"/>
    </row>
    <row r="46" spans="1:28">
      <c r="A46">
        <v>44</v>
      </c>
      <c r="B46" s="12">
        <v>39</v>
      </c>
      <c r="C46" t="s">
        <v>427</v>
      </c>
      <c r="D46" s="14"/>
      <c r="E46" s="14"/>
      <c r="F46" s="14"/>
      <c r="G46" s="14"/>
      <c r="H46" s="14"/>
      <c r="I46" s="14"/>
      <c r="J46" s="14"/>
      <c r="K46" s="49" t="str">
        <f>IF($C46='4. Board Level Worksheet'!$C$5,'4. Board Level Worksheet'!$C$18,"")</f>
        <v/>
      </c>
      <c r="L46" s="49" t="str">
        <f>IF($C46='4. Board Level Worksheet'!$C$5,'4. Board Level Worksheet'!$C$19,"")</f>
        <v/>
      </c>
      <c r="M46" s="51" t="str">
        <f>IF($C46='4. Board Level Worksheet'!$C$5,'4. Board Level Worksheet'!$C$21,"")</f>
        <v/>
      </c>
      <c r="N46" s="51" t="str">
        <f>IF($C46='4. Board Level Worksheet'!$C$5,'4. Board Level Worksheet'!$C$28,"")</f>
        <v/>
      </c>
      <c r="O46" s="51" t="str">
        <f>IF($C46='4. Board Level Worksheet'!$C$5,'4. Board Level Worksheet'!#REF!,"")</f>
        <v/>
      </c>
      <c r="P46" t="s">
        <v>427</v>
      </c>
      <c r="Q46" s="51">
        <v>227000</v>
      </c>
      <c r="R46" s="51">
        <v>227000</v>
      </c>
      <c r="S46" s="51">
        <v>125966</v>
      </c>
      <c r="T46" s="51">
        <v>21000</v>
      </c>
      <c r="U46" s="51">
        <v>75</v>
      </c>
      <c r="V46" s="125">
        <v>94199.795753914994</v>
      </c>
      <c r="W46" s="125">
        <f t="shared" si="0"/>
        <v>94200</v>
      </c>
      <c r="X46" s="51">
        <v>166436</v>
      </c>
      <c r="Y46" s="51">
        <v>124033</v>
      </c>
      <c r="Z46" s="50"/>
      <c r="AA46" s="50"/>
      <c r="AB46" s="50"/>
    </row>
    <row r="47" spans="1:28">
      <c r="A47">
        <v>45</v>
      </c>
      <c r="B47" s="12">
        <v>40</v>
      </c>
      <c r="C47" t="s">
        <v>428</v>
      </c>
      <c r="D47" s="14"/>
      <c r="E47" s="14"/>
      <c r="F47" s="14"/>
      <c r="G47" s="14"/>
      <c r="H47" s="14"/>
      <c r="I47" s="14"/>
      <c r="J47" s="14"/>
      <c r="K47" s="49" t="str">
        <f>IF($C47='4. Board Level Worksheet'!$C$5,'4. Board Level Worksheet'!$C$18,"")</f>
        <v/>
      </c>
      <c r="L47" s="49" t="str">
        <f>IF($C47='4. Board Level Worksheet'!$C$5,'4. Board Level Worksheet'!$C$19,"")</f>
        <v/>
      </c>
      <c r="M47" s="51" t="str">
        <f>IF($C47='4. Board Level Worksheet'!$C$5,'4. Board Level Worksheet'!$C$21,"")</f>
        <v/>
      </c>
      <c r="N47" s="51" t="str">
        <f>IF($C47='4. Board Level Worksheet'!$C$5,'4. Board Level Worksheet'!$C$28,"")</f>
        <v/>
      </c>
      <c r="O47" s="51" t="str">
        <f>IF($C47='4. Board Level Worksheet'!$C$5,'4. Board Level Worksheet'!#REF!,"")</f>
        <v/>
      </c>
      <c r="P47" t="s">
        <v>428</v>
      </c>
      <c r="Q47" s="51">
        <v>2024700</v>
      </c>
      <c r="R47" s="51">
        <v>2024700</v>
      </c>
      <c r="S47" s="51">
        <v>1221920</v>
      </c>
      <c r="T47" s="51">
        <v>203000</v>
      </c>
      <c r="U47" s="51">
        <v>1766</v>
      </c>
      <c r="V47" s="125">
        <v>1824756.8682639822</v>
      </c>
      <c r="W47" s="125">
        <f t="shared" si="0"/>
        <v>1824757</v>
      </c>
      <c r="X47" s="51">
        <v>2043519</v>
      </c>
      <c r="Y47" s="51">
        <v>1419899</v>
      </c>
      <c r="Z47" s="50"/>
      <c r="AA47" s="50"/>
      <c r="AB47" s="50"/>
    </row>
    <row r="48" spans="1:28">
      <c r="A48">
        <v>46</v>
      </c>
      <c r="B48" s="12">
        <v>41</v>
      </c>
      <c r="C48" t="s">
        <v>460</v>
      </c>
      <c r="D48" s="14"/>
      <c r="E48" s="14"/>
      <c r="F48" s="14"/>
      <c r="G48" s="14"/>
      <c r="H48" s="14"/>
      <c r="I48" s="14"/>
      <c r="J48" s="14"/>
      <c r="K48" s="49" t="str">
        <f>IF($C48='4. Board Level Worksheet'!$C$5,'4. Board Level Worksheet'!$C$18,"")</f>
        <v/>
      </c>
      <c r="L48" s="49" t="str">
        <f>IF($C48='4. Board Level Worksheet'!$C$5,'4. Board Level Worksheet'!$C$19,"")</f>
        <v/>
      </c>
      <c r="M48" s="51" t="str">
        <f>IF($C48='4. Board Level Worksheet'!$C$5,'4. Board Level Worksheet'!$C$21,"")</f>
        <v/>
      </c>
      <c r="N48" s="51" t="str">
        <f>IF($C48='4. Board Level Worksheet'!$C$5,'4. Board Level Worksheet'!$C$28,"")</f>
        <v/>
      </c>
      <c r="O48" s="51" t="str">
        <f>IF($C48='4. Board Level Worksheet'!$C$5,'4. Board Level Worksheet'!#REF!,"")</f>
        <v/>
      </c>
      <c r="P48" t="s">
        <v>460</v>
      </c>
      <c r="Q48" s="51">
        <v>367900</v>
      </c>
      <c r="R48" s="51">
        <v>367900</v>
      </c>
      <c r="S48" s="51">
        <v>211308</v>
      </c>
      <c r="T48" s="51">
        <v>8000</v>
      </c>
      <c r="U48" s="51">
        <v>39</v>
      </c>
      <c r="V48" s="125">
        <v>95170.927668903809</v>
      </c>
      <c r="W48" s="125">
        <f t="shared" si="0"/>
        <v>95171</v>
      </c>
      <c r="X48" s="51">
        <v>212374</v>
      </c>
      <c r="Y48" s="51">
        <v>173578</v>
      </c>
      <c r="Z48" s="50"/>
      <c r="AA48" s="50"/>
      <c r="AB48" s="50"/>
    </row>
    <row r="49" spans="1:28">
      <c r="A49">
        <v>47</v>
      </c>
      <c r="B49" s="12">
        <v>42</v>
      </c>
      <c r="C49" t="s">
        <v>429</v>
      </c>
      <c r="D49" s="14"/>
      <c r="E49" s="14"/>
      <c r="F49" s="14"/>
      <c r="G49" s="14"/>
      <c r="H49" s="14"/>
      <c r="I49" s="14"/>
      <c r="J49" s="14"/>
      <c r="K49" s="49" t="str">
        <f>IF($C49='4. Board Level Worksheet'!$C$5,'4. Board Level Worksheet'!$C$18,"")</f>
        <v/>
      </c>
      <c r="L49" s="49" t="str">
        <f>IF($C49='4. Board Level Worksheet'!$C$5,'4. Board Level Worksheet'!$C$19,"")</f>
        <v/>
      </c>
      <c r="M49" s="51" t="str">
        <f>IF($C49='4. Board Level Worksheet'!$C$5,'4. Board Level Worksheet'!$C$21,"")</f>
        <v/>
      </c>
      <c r="N49" s="51" t="str">
        <f>IF($C49='4. Board Level Worksheet'!$C$5,'4. Board Level Worksheet'!$C$28,"")</f>
        <v/>
      </c>
      <c r="O49" s="51" t="str">
        <f>IF($C49='4. Board Level Worksheet'!$C$5,'4. Board Level Worksheet'!#REF!,"")</f>
        <v/>
      </c>
      <c r="P49" t="s">
        <v>429</v>
      </c>
      <c r="Q49" s="51">
        <v>1027000</v>
      </c>
      <c r="R49" s="51">
        <v>1027000</v>
      </c>
      <c r="S49" s="51">
        <v>697289</v>
      </c>
      <c r="T49" s="51">
        <v>141000</v>
      </c>
      <c r="U49" s="51">
        <v>499</v>
      </c>
      <c r="V49" s="125">
        <v>543833.87239373603</v>
      </c>
      <c r="W49" s="125">
        <f t="shared" si="0"/>
        <v>543834</v>
      </c>
      <c r="X49" s="51">
        <v>542858</v>
      </c>
      <c r="Y49" s="51">
        <v>437832</v>
      </c>
      <c r="Z49" s="50"/>
      <c r="AA49" s="50"/>
      <c r="AB49" s="50"/>
    </row>
    <row r="50" spans="1:28">
      <c r="A50">
        <v>48</v>
      </c>
      <c r="B50" s="12">
        <v>43</v>
      </c>
      <c r="C50" t="s">
        <v>461</v>
      </c>
      <c r="D50" s="14"/>
      <c r="E50" s="14"/>
      <c r="F50" s="14"/>
      <c r="G50" s="14"/>
      <c r="H50" s="14"/>
      <c r="I50" s="14"/>
      <c r="J50" s="14"/>
      <c r="K50" s="49" t="str">
        <f>IF($C50='4. Board Level Worksheet'!$C$5,'4. Board Level Worksheet'!$C$18,"")</f>
        <v/>
      </c>
      <c r="L50" s="49" t="str">
        <f>IF($C50='4. Board Level Worksheet'!$C$5,'4. Board Level Worksheet'!$C$19,"")</f>
        <v/>
      </c>
      <c r="M50" s="51" t="str">
        <f>IF($C50='4. Board Level Worksheet'!$C$5,'4. Board Level Worksheet'!$C$21,"")</f>
        <v/>
      </c>
      <c r="N50" s="51" t="str">
        <f>IF($C50='4. Board Level Worksheet'!$C$5,'4. Board Level Worksheet'!$C$28,"")</f>
        <v/>
      </c>
      <c r="O50" s="51" t="str">
        <f>IF($C50='4. Board Level Worksheet'!$C$5,'4. Board Level Worksheet'!#REF!,"")</f>
        <v/>
      </c>
      <c r="P50" t="s">
        <v>461</v>
      </c>
      <c r="Q50" s="51">
        <v>1702200</v>
      </c>
      <c r="R50" s="51">
        <v>1702200</v>
      </c>
      <c r="S50" s="51">
        <v>1034392.9999999999</v>
      </c>
      <c r="T50" s="51">
        <v>131000</v>
      </c>
      <c r="U50" s="51">
        <v>160</v>
      </c>
      <c r="V50" s="125">
        <v>236956.18725727071</v>
      </c>
      <c r="W50" s="125">
        <f t="shared" si="0"/>
        <v>236956</v>
      </c>
      <c r="X50" s="51">
        <v>743208</v>
      </c>
      <c r="Y50" s="51">
        <v>625298</v>
      </c>
      <c r="Z50" s="50"/>
      <c r="AA50" s="50"/>
      <c r="AB50" s="50"/>
    </row>
    <row r="51" spans="1:28">
      <c r="A51">
        <v>49</v>
      </c>
      <c r="B51" s="12">
        <v>44</v>
      </c>
      <c r="C51" t="s">
        <v>430</v>
      </c>
      <c r="D51" s="14"/>
      <c r="E51" s="14"/>
      <c r="F51" s="14"/>
      <c r="G51" s="14"/>
      <c r="H51" s="14"/>
      <c r="I51" s="14"/>
      <c r="J51" s="14"/>
      <c r="K51" s="49" t="str">
        <f>IF($C51='4. Board Level Worksheet'!$C$5,'4. Board Level Worksheet'!$C$18,"")</f>
        <v/>
      </c>
      <c r="L51" s="49" t="str">
        <f>IF($C51='4. Board Level Worksheet'!$C$5,'4. Board Level Worksheet'!$C$19,"")</f>
        <v/>
      </c>
      <c r="M51" s="51" t="str">
        <f>IF($C51='4. Board Level Worksheet'!$C$5,'4. Board Level Worksheet'!$C$21,"")</f>
        <v/>
      </c>
      <c r="N51" s="51" t="str">
        <f>IF($C51='4. Board Level Worksheet'!$C$5,'4. Board Level Worksheet'!$C$28,"")</f>
        <v/>
      </c>
      <c r="O51" s="51" t="str">
        <f>IF($C51='4. Board Level Worksheet'!$C$5,'4. Board Level Worksheet'!#REF!,"")</f>
        <v/>
      </c>
      <c r="P51" t="s">
        <v>430</v>
      </c>
      <c r="Q51" s="51">
        <v>500400</v>
      </c>
      <c r="R51" s="51">
        <v>500400</v>
      </c>
      <c r="S51" s="51">
        <v>311761</v>
      </c>
      <c r="T51" s="51">
        <v>55000</v>
      </c>
      <c r="U51" s="51">
        <v>72</v>
      </c>
      <c r="V51" s="125">
        <v>103911.11490380314</v>
      </c>
      <c r="W51" s="125">
        <f t="shared" si="0"/>
        <v>103911</v>
      </c>
      <c r="X51" s="51">
        <v>255485</v>
      </c>
      <c r="Y51" s="51">
        <v>214379</v>
      </c>
      <c r="Z51" s="50"/>
      <c r="AA51" s="50"/>
      <c r="AB51" s="50"/>
    </row>
    <row r="52" spans="1:28">
      <c r="A52">
        <v>50</v>
      </c>
      <c r="B52" s="12">
        <v>45</v>
      </c>
      <c r="C52" t="s">
        <v>431</v>
      </c>
      <c r="D52" s="14"/>
      <c r="E52" s="14"/>
      <c r="F52" s="14"/>
      <c r="G52" s="14"/>
      <c r="H52" s="14"/>
      <c r="I52" s="14"/>
      <c r="J52" s="14"/>
      <c r="K52" s="49" t="str">
        <f>IF($C52='4. Board Level Worksheet'!$C$5,'4. Board Level Worksheet'!$C$18,"")</f>
        <v/>
      </c>
      <c r="L52" s="49" t="str">
        <f>IF($C52='4. Board Level Worksheet'!$C$5,'4. Board Level Worksheet'!$C$19,"")</f>
        <v/>
      </c>
      <c r="M52" s="51" t="str">
        <f>IF($C52='4. Board Level Worksheet'!$C$5,'4. Board Level Worksheet'!$C$21,"")</f>
        <v/>
      </c>
      <c r="N52" s="51" t="str">
        <f>IF($C52='4. Board Level Worksheet'!$C$5,'4. Board Level Worksheet'!$C$28,"")</f>
        <v/>
      </c>
      <c r="O52" s="51" t="str">
        <f>IF($C52='4. Board Level Worksheet'!$C$5,'4. Board Level Worksheet'!#REF!,"")</f>
        <v/>
      </c>
      <c r="P52" t="s">
        <v>431</v>
      </c>
      <c r="Q52" s="51">
        <v>471100</v>
      </c>
      <c r="R52" s="51">
        <v>471100</v>
      </c>
      <c r="S52" s="51">
        <v>295396</v>
      </c>
      <c r="T52" s="51">
        <v>47000</v>
      </c>
      <c r="U52" s="51">
        <v>98</v>
      </c>
      <c r="V52" s="125">
        <v>127218.28086353469</v>
      </c>
      <c r="W52" s="125">
        <f t="shared" si="0"/>
        <v>127218</v>
      </c>
      <c r="X52" s="51">
        <v>321391</v>
      </c>
      <c r="Y52" s="51">
        <v>248496</v>
      </c>
      <c r="Z52" s="50"/>
      <c r="AA52" s="50"/>
      <c r="AB52" s="50"/>
    </row>
    <row r="53" spans="1:28">
      <c r="A53">
        <v>51</v>
      </c>
      <c r="B53" s="12">
        <v>46</v>
      </c>
      <c r="C53" t="s">
        <v>432</v>
      </c>
      <c r="D53" s="14"/>
      <c r="E53" s="14"/>
      <c r="F53" s="14"/>
      <c r="G53" s="14"/>
      <c r="H53" s="14"/>
      <c r="I53" s="14"/>
      <c r="J53" s="14"/>
      <c r="K53" s="49" t="str">
        <f>IF($C53='4. Board Level Worksheet'!$C$5,'4. Board Level Worksheet'!$C$18,"")</f>
        <v/>
      </c>
      <c r="L53" s="49" t="str">
        <f>IF($C53='4. Board Level Worksheet'!$C$5,'4. Board Level Worksheet'!$C$19,"")</f>
        <v/>
      </c>
      <c r="M53" s="51" t="str">
        <f>IF($C53='4. Board Level Worksheet'!$C$5,'4. Board Level Worksheet'!$C$21,"")</f>
        <v/>
      </c>
      <c r="N53" s="51" t="str">
        <f>IF($C53='4. Board Level Worksheet'!$C$5,'4. Board Level Worksheet'!$C$28,"")</f>
        <v/>
      </c>
      <c r="O53" s="51" t="str">
        <f>IF($C53='4. Board Level Worksheet'!$C$5,'4. Board Level Worksheet'!#REF!,"")</f>
        <v/>
      </c>
      <c r="P53" t="s">
        <v>432</v>
      </c>
      <c r="Q53" s="51">
        <v>582000</v>
      </c>
      <c r="R53" s="51">
        <v>582000</v>
      </c>
      <c r="S53" s="51">
        <v>503317</v>
      </c>
      <c r="T53" s="51">
        <v>77000</v>
      </c>
      <c r="U53" s="51">
        <v>105</v>
      </c>
      <c r="V53" s="125">
        <v>138871.86384340047</v>
      </c>
      <c r="W53" s="125">
        <f t="shared" si="0"/>
        <v>138872</v>
      </c>
      <c r="X53" s="51">
        <v>265281</v>
      </c>
      <c r="Y53" s="51">
        <v>224478</v>
      </c>
      <c r="Z53" s="50"/>
      <c r="AA53" s="50"/>
      <c r="AB53" s="50"/>
    </row>
    <row r="54" spans="1:28">
      <c r="A54">
        <v>52</v>
      </c>
      <c r="B54" s="12">
        <v>47</v>
      </c>
      <c r="C54" t="s">
        <v>462</v>
      </c>
      <c r="D54" s="14"/>
      <c r="E54" s="14"/>
      <c r="F54" s="14"/>
      <c r="G54" s="14"/>
      <c r="H54" s="14"/>
      <c r="I54" s="14"/>
      <c r="J54" s="14"/>
      <c r="K54" s="49" t="str">
        <f>IF($C54='4. Board Level Worksheet'!$C$5,'4. Board Level Worksheet'!$C$18,"")</f>
        <v/>
      </c>
      <c r="L54" s="49" t="str">
        <f>IF($C54='4. Board Level Worksheet'!$C$5,'4. Board Level Worksheet'!$C$19,"")</f>
        <v/>
      </c>
      <c r="M54" s="51" t="str">
        <f>IF($C54='4. Board Level Worksheet'!$C$5,'4. Board Level Worksheet'!$C$21,"")</f>
        <v/>
      </c>
      <c r="N54" s="51" t="str">
        <f>IF($C54='4. Board Level Worksheet'!$C$5,'4. Board Level Worksheet'!$C$28,"")</f>
        <v/>
      </c>
      <c r="O54" s="51" t="str">
        <f>IF($C54='4. Board Level Worksheet'!$C$5,'4. Board Level Worksheet'!#REF!,"")</f>
        <v/>
      </c>
      <c r="P54" t="s">
        <v>462</v>
      </c>
      <c r="Q54" s="51">
        <v>567800</v>
      </c>
      <c r="R54" s="51">
        <v>567800</v>
      </c>
      <c r="S54" s="51">
        <v>418581</v>
      </c>
      <c r="T54" s="51">
        <v>70000</v>
      </c>
      <c r="U54" s="51">
        <v>283</v>
      </c>
      <c r="V54" s="125">
        <v>311733.34471140942</v>
      </c>
      <c r="W54" s="125">
        <f t="shared" si="0"/>
        <v>311733</v>
      </c>
      <c r="X54" s="51">
        <v>410195</v>
      </c>
      <c r="Y54" s="51">
        <v>310638</v>
      </c>
      <c r="Z54" s="50"/>
      <c r="AA54" s="50"/>
      <c r="AB54" s="50"/>
    </row>
    <row r="55" spans="1:28">
      <c r="A55">
        <v>53</v>
      </c>
      <c r="B55" s="12">
        <v>48</v>
      </c>
      <c r="C55" t="s">
        <v>433</v>
      </c>
      <c r="D55" s="14"/>
      <c r="E55" s="14"/>
      <c r="F55" s="14"/>
      <c r="G55" s="14"/>
      <c r="H55" s="14"/>
      <c r="I55" s="14"/>
      <c r="J55" s="14"/>
      <c r="K55" s="49" t="str">
        <f>IF($C55='4. Board Level Worksheet'!$C$5,'4. Board Level Worksheet'!$C$18,"")</f>
        <v/>
      </c>
      <c r="L55" s="49" t="str">
        <f>IF($C55='4. Board Level Worksheet'!$C$5,'4. Board Level Worksheet'!$C$19,"")</f>
        <v/>
      </c>
      <c r="M55" s="51" t="str">
        <f>IF($C55='4. Board Level Worksheet'!$C$5,'4. Board Level Worksheet'!$C$21,"")</f>
        <v/>
      </c>
      <c r="N55" s="51" t="str">
        <f>IF($C55='4. Board Level Worksheet'!$C$5,'4. Board Level Worksheet'!$C$28,"")</f>
        <v/>
      </c>
      <c r="O55" s="51" t="str">
        <f>IF($C55='4. Board Level Worksheet'!$C$5,'4. Board Level Worksheet'!#REF!,"")</f>
        <v/>
      </c>
      <c r="P55" t="s">
        <v>433</v>
      </c>
      <c r="Q55" s="51">
        <v>207000</v>
      </c>
      <c r="R55" s="51">
        <v>207000</v>
      </c>
      <c r="S55" s="51">
        <v>108067</v>
      </c>
      <c r="T55" s="51">
        <v>20000</v>
      </c>
      <c r="U55" s="51">
        <v>25</v>
      </c>
      <c r="V55" s="125">
        <v>44672.068089485459</v>
      </c>
      <c r="W55" s="125">
        <f t="shared" si="0"/>
        <v>44672</v>
      </c>
      <c r="X55" s="51">
        <v>110092</v>
      </c>
      <c r="Y55" s="51">
        <v>92149</v>
      </c>
      <c r="Z55" s="50"/>
      <c r="AA55" s="50"/>
      <c r="AB55" s="50"/>
    </row>
    <row r="56" spans="1:28">
      <c r="A56">
        <v>54</v>
      </c>
      <c r="B56" s="12">
        <v>49</v>
      </c>
      <c r="C56" t="s">
        <v>434</v>
      </c>
      <c r="D56" s="14"/>
      <c r="E56" s="14"/>
      <c r="F56" s="14"/>
      <c r="G56" s="14"/>
      <c r="H56" s="14"/>
      <c r="I56" s="14"/>
      <c r="J56" s="14"/>
      <c r="K56" s="49" t="str">
        <f>IF($C56='4. Board Level Worksheet'!$C$5,'4. Board Level Worksheet'!$C$18,"")</f>
        <v/>
      </c>
      <c r="L56" s="49" t="str">
        <f>IF($C56='4. Board Level Worksheet'!$C$5,'4. Board Level Worksheet'!$C$19,"")</f>
        <v/>
      </c>
      <c r="M56" s="51" t="str">
        <f>IF($C56='4. Board Level Worksheet'!$C$5,'4. Board Level Worksheet'!$C$21,"")</f>
        <v/>
      </c>
      <c r="N56" s="51" t="str">
        <f>IF($C56='4. Board Level Worksheet'!$C$5,'4. Board Level Worksheet'!$C$28,"")</f>
        <v/>
      </c>
      <c r="O56" s="51" t="str">
        <f>IF($C56='4. Board Level Worksheet'!$C$5,'4. Board Level Worksheet'!#REF!,"")</f>
        <v/>
      </c>
      <c r="P56" t="s">
        <v>434</v>
      </c>
      <c r="Q56" s="51">
        <v>500800</v>
      </c>
      <c r="R56" s="51">
        <v>500800</v>
      </c>
      <c r="S56" s="51">
        <v>344326</v>
      </c>
      <c r="T56" s="51">
        <v>20000</v>
      </c>
      <c r="U56" s="51">
        <v>69</v>
      </c>
      <c r="V56" s="125">
        <v>138871.86384340047</v>
      </c>
      <c r="W56" s="125">
        <f t="shared" si="0"/>
        <v>138872</v>
      </c>
      <c r="X56" s="51">
        <v>276127</v>
      </c>
      <c r="Y56" s="51">
        <v>220731</v>
      </c>
      <c r="Z56" s="50"/>
      <c r="AA56" s="50"/>
      <c r="AB56" s="50"/>
    </row>
    <row r="57" spans="1:28">
      <c r="A57">
        <v>55</v>
      </c>
      <c r="B57" s="12">
        <v>50</v>
      </c>
      <c r="C57" t="s">
        <v>435</v>
      </c>
      <c r="D57" s="14"/>
      <c r="E57" s="14"/>
      <c r="F57" s="14"/>
      <c r="G57" s="14"/>
      <c r="H57" s="14"/>
      <c r="I57" s="14"/>
      <c r="J57" s="14"/>
      <c r="K57" s="49" t="str">
        <f>IF($C57='4. Board Level Worksheet'!$C$5,'4. Board Level Worksheet'!$C$18,"")</f>
        <v/>
      </c>
      <c r="L57" s="49" t="str">
        <f>IF($C57='4. Board Level Worksheet'!$C$5,'4. Board Level Worksheet'!$C$19,"")</f>
        <v/>
      </c>
      <c r="M57" s="51" t="str">
        <f>IF($C57='4. Board Level Worksheet'!$C$5,'4. Board Level Worksheet'!$C$21,"")</f>
        <v/>
      </c>
      <c r="N57" s="51" t="str">
        <f>IF($C57='4. Board Level Worksheet'!$C$5,'4. Board Level Worksheet'!$C$28,"")</f>
        <v/>
      </c>
      <c r="O57" s="51" t="str">
        <f>IF($C57='4. Board Level Worksheet'!$C$5,'4. Board Level Worksheet'!#REF!,"")</f>
        <v/>
      </c>
      <c r="P57" t="s">
        <v>435</v>
      </c>
      <c r="Q57" s="51">
        <v>552300</v>
      </c>
      <c r="R57" s="51">
        <v>552300</v>
      </c>
      <c r="S57" s="51">
        <v>275261</v>
      </c>
      <c r="T57" s="51">
        <v>57000</v>
      </c>
      <c r="U57" s="51">
        <v>147</v>
      </c>
      <c r="V57" s="125">
        <v>180630.53618791947</v>
      </c>
      <c r="W57" s="125">
        <f t="shared" si="0"/>
        <v>180631</v>
      </c>
      <c r="X57" s="51">
        <v>301302</v>
      </c>
      <c r="Y57" s="51">
        <v>247209</v>
      </c>
      <c r="Z57" s="50"/>
      <c r="AA57" s="50"/>
      <c r="AB57" s="50"/>
    </row>
    <row r="58" spans="1:28">
      <c r="A58">
        <v>56</v>
      </c>
      <c r="B58" s="12">
        <v>51</v>
      </c>
      <c r="C58" t="s">
        <v>436</v>
      </c>
      <c r="D58" s="14"/>
      <c r="E58" s="14"/>
      <c r="F58" s="14"/>
      <c r="G58" s="14"/>
      <c r="H58" s="14"/>
      <c r="I58" s="14"/>
      <c r="J58" s="14"/>
      <c r="K58" s="49" t="str">
        <f>IF($C58='4. Board Level Worksheet'!$C$5,'4. Board Level Worksheet'!$C$18,"")</f>
        <v/>
      </c>
      <c r="L58" s="49" t="str">
        <f>IF($C58='4. Board Level Worksheet'!$C$5,'4. Board Level Worksheet'!$C$19,"")</f>
        <v/>
      </c>
      <c r="M58" s="51" t="str">
        <f>IF($C58='4. Board Level Worksheet'!$C$5,'4. Board Level Worksheet'!$C$21,"")</f>
        <v/>
      </c>
      <c r="N58" s="51" t="str">
        <f>IF($C58='4. Board Level Worksheet'!$C$5,'4. Board Level Worksheet'!$C$28,"")</f>
        <v/>
      </c>
      <c r="O58" s="51" t="str">
        <f>IF($C58='4. Board Level Worksheet'!$C$5,'4. Board Level Worksheet'!#REF!,"")</f>
        <v/>
      </c>
      <c r="P58" t="s">
        <v>436</v>
      </c>
      <c r="Q58" s="51">
        <v>279800</v>
      </c>
      <c r="R58" s="51">
        <v>279800</v>
      </c>
      <c r="S58" s="51">
        <v>153358</v>
      </c>
      <c r="T58" s="51">
        <v>24000</v>
      </c>
      <c r="U58" s="51">
        <v>117</v>
      </c>
      <c r="V58" s="125">
        <v>138871.86384340047</v>
      </c>
      <c r="W58" s="125">
        <f t="shared" si="0"/>
        <v>138872</v>
      </c>
      <c r="X58" s="51">
        <v>223183</v>
      </c>
      <c r="Y58" s="51">
        <v>163694</v>
      </c>
      <c r="Z58" s="50"/>
      <c r="AA58" s="50"/>
      <c r="AB58" s="50"/>
    </row>
    <row r="59" spans="1:28">
      <c r="A59">
        <v>57</v>
      </c>
      <c r="B59" s="12">
        <v>52</v>
      </c>
      <c r="C59" t="s">
        <v>463</v>
      </c>
      <c r="D59" s="14"/>
      <c r="E59" s="14"/>
      <c r="F59" s="14"/>
      <c r="G59" s="14"/>
      <c r="H59" s="14"/>
      <c r="I59" s="14"/>
      <c r="J59" s="14"/>
      <c r="K59" s="49" t="str">
        <f>IF($C59='4. Board Level Worksheet'!$C$5,'4. Board Level Worksheet'!$C$18,"")</f>
        <v/>
      </c>
      <c r="L59" s="49" t="str">
        <f>IF($C59='4. Board Level Worksheet'!$C$5,'4. Board Level Worksheet'!$C$19,"")</f>
        <v/>
      </c>
      <c r="M59" s="51" t="str">
        <f>IF($C59='4. Board Level Worksheet'!$C$5,'4. Board Level Worksheet'!$C$21,"")</f>
        <v/>
      </c>
      <c r="N59" s="51" t="str">
        <f>IF($C59='4. Board Level Worksheet'!$C$5,'4. Board Level Worksheet'!$C$28,"")</f>
        <v/>
      </c>
      <c r="O59" s="51" t="str">
        <f>IF($C59='4. Board Level Worksheet'!$C$5,'4. Board Level Worksheet'!#REF!,"")</f>
        <v/>
      </c>
      <c r="P59" t="s">
        <v>463</v>
      </c>
      <c r="Q59" s="51">
        <v>354400</v>
      </c>
      <c r="R59" s="51">
        <v>354400</v>
      </c>
      <c r="S59" s="51">
        <v>192184</v>
      </c>
      <c r="T59" s="51">
        <v>30000</v>
      </c>
      <c r="U59" s="51">
        <v>178</v>
      </c>
      <c r="V59" s="125">
        <v>201024.30640268457</v>
      </c>
      <c r="W59" s="125">
        <f t="shared" si="0"/>
        <v>201024</v>
      </c>
      <c r="X59" s="51">
        <v>229413</v>
      </c>
      <c r="Y59" s="51">
        <v>174348</v>
      </c>
      <c r="Z59" s="50"/>
      <c r="AA59" s="50"/>
      <c r="AB59" s="50"/>
    </row>
    <row r="60" spans="1:28">
      <c r="A60">
        <v>58</v>
      </c>
      <c r="B60" s="12">
        <v>53</v>
      </c>
      <c r="C60" t="s">
        <v>437</v>
      </c>
      <c r="D60" s="14"/>
      <c r="E60" s="14"/>
      <c r="F60" s="14"/>
      <c r="G60" s="14"/>
      <c r="H60" s="14"/>
      <c r="I60" s="14"/>
      <c r="J60" s="14"/>
      <c r="K60" s="49" t="str">
        <f>IF($C60='4. Board Level Worksheet'!$C$5,'4. Board Level Worksheet'!$C$18,"")</f>
        <v/>
      </c>
      <c r="L60" s="49" t="str">
        <f>IF($C60='4. Board Level Worksheet'!$C$5,'4. Board Level Worksheet'!$C$19,"")</f>
        <v/>
      </c>
      <c r="M60" s="51" t="str">
        <f>IF($C60='4. Board Level Worksheet'!$C$5,'4. Board Level Worksheet'!$C$21,"")</f>
        <v/>
      </c>
      <c r="N60" s="51" t="str">
        <f>IF($C60='4. Board Level Worksheet'!$C$5,'4. Board Level Worksheet'!$C$28,"")</f>
        <v/>
      </c>
      <c r="O60" s="51" t="str">
        <f>IF($C60='4. Board Level Worksheet'!$C$5,'4. Board Level Worksheet'!#REF!,"")</f>
        <v/>
      </c>
      <c r="P60" t="s">
        <v>437</v>
      </c>
      <c r="Q60" s="51">
        <v>958500</v>
      </c>
      <c r="R60" s="51">
        <v>958500</v>
      </c>
      <c r="S60" s="51">
        <v>647137</v>
      </c>
      <c r="T60" s="51">
        <v>87000</v>
      </c>
      <c r="U60" s="51">
        <v>286</v>
      </c>
      <c r="V60" s="125">
        <v>327271.45535123046</v>
      </c>
      <c r="W60" s="125">
        <f t="shared" si="0"/>
        <v>327271</v>
      </c>
      <c r="X60" s="51">
        <v>723003</v>
      </c>
      <c r="Y60" s="51">
        <v>557084</v>
      </c>
      <c r="Z60" s="50"/>
      <c r="AA60" s="50"/>
      <c r="AB60" s="50"/>
    </row>
    <row r="61" spans="1:28">
      <c r="A61">
        <v>59</v>
      </c>
      <c r="B61" s="12">
        <v>54</v>
      </c>
      <c r="C61" t="s">
        <v>438</v>
      </c>
      <c r="D61" s="14"/>
      <c r="E61" s="14"/>
      <c r="F61" s="14"/>
      <c r="G61" s="14"/>
      <c r="H61" s="14"/>
      <c r="I61" s="14"/>
      <c r="J61" s="14"/>
      <c r="K61" s="49" t="str">
        <f>IF($C61='4. Board Level Worksheet'!$C$5,'4. Board Level Worksheet'!$C$18,"")</f>
        <v/>
      </c>
      <c r="L61" s="49" t="str">
        <f>IF($C61='4. Board Level Worksheet'!$C$5,'4. Board Level Worksheet'!$C$19,"")</f>
        <v/>
      </c>
      <c r="M61" s="51" t="str">
        <f>IF($C61='4. Board Level Worksheet'!$C$5,'4. Board Level Worksheet'!$C$21,"")</f>
        <v/>
      </c>
      <c r="N61" s="51" t="str">
        <f>IF($C61='4. Board Level Worksheet'!$C$5,'4. Board Level Worksheet'!$C$28,"")</f>
        <v/>
      </c>
      <c r="O61" s="51" t="str">
        <f>IF($C61='4. Board Level Worksheet'!$C$5,'4. Board Level Worksheet'!#REF!,"")</f>
        <v/>
      </c>
      <c r="P61" t="s">
        <v>438</v>
      </c>
      <c r="Q61" s="51">
        <v>194800</v>
      </c>
      <c r="R61" s="51">
        <v>194800</v>
      </c>
      <c r="S61" s="51">
        <v>75459</v>
      </c>
      <c r="T61" s="51">
        <v>14000</v>
      </c>
      <c r="U61" s="51">
        <v>104</v>
      </c>
      <c r="V61" s="125">
        <v>120420.35745861298</v>
      </c>
      <c r="W61" s="125">
        <f t="shared" si="0"/>
        <v>120420</v>
      </c>
      <c r="X61" s="51">
        <v>238781</v>
      </c>
      <c r="Y61" s="51">
        <v>169635</v>
      </c>
      <c r="Z61" s="50"/>
      <c r="AA61" s="50"/>
      <c r="AB61" s="50"/>
    </row>
    <row r="62" spans="1:28">
      <c r="A62">
        <v>60</v>
      </c>
      <c r="B62" s="12">
        <v>55</v>
      </c>
      <c r="C62" t="s">
        <v>464</v>
      </c>
      <c r="D62" s="14"/>
      <c r="E62" s="14"/>
      <c r="F62" s="14"/>
      <c r="G62" s="14"/>
      <c r="H62" s="14"/>
      <c r="I62" s="14"/>
      <c r="J62" s="14"/>
      <c r="K62" s="49" t="str">
        <f>IF($C62='4. Board Level Worksheet'!$C$5,'4. Board Level Worksheet'!$C$18,"")</f>
        <v/>
      </c>
      <c r="L62" s="49" t="str">
        <f>IF($C62='4. Board Level Worksheet'!$C$5,'4. Board Level Worksheet'!$C$19,"")</f>
        <v/>
      </c>
      <c r="M62" s="51" t="str">
        <f>IF($C62='4. Board Level Worksheet'!$C$5,'4. Board Level Worksheet'!$C$21,"")</f>
        <v/>
      </c>
      <c r="N62" s="51" t="str">
        <f>IF($C62='4. Board Level Worksheet'!$C$5,'4. Board Level Worksheet'!$C$28,"")</f>
        <v/>
      </c>
      <c r="O62" s="51" t="str">
        <f>IF($C62='4. Board Level Worksheet'!$C$5,'4. Board Level Worksheet'!#REF!,"")</f>
        <v/>
      </c>
      <c r="P62" t="s">
        <v>464</v>
      </c>
      <c r="Q62" s="51">
        <v>350400</v>
      </c>
      <c r="R62" s="51">
        <v>350400</v>
      </c>
      <c r="S62" s="51">
        <v>166326</v>
      </c>
      <c r="T62" s="51">
        <v>9000</v>
      </c>
      <c r="U62" s="51">
        <v>204</v>
      </c>
      <c r="V62" s="125">
        <v>228216.00002237139</v>
      </c>
      <c r="W62" s="125">
        <f t="shared" si="0"/>
        <v>228216</v>
      </c>
      <c r="X62" s="51">
        <v>355897</v>
      </c>
      <c r="Y62" s="51">
        <v>241786</v>
      </c>
      <c r="Z62" s="50"/>
      <c r="AA62" s="50"/>
      <c r="AB62" s="50"/>
    </row>
    <row r="63" spans="1:28">
      <c r="A63">
        <v>61</v>
      </c>
      <c r="B63" s="12">
        <v>56</v>
      </c>
      <c r="C63" t="s">
        <v>439</v>
      </c>
      <c r="D63" s="14"/>
      <c r="E63" s="14"/>
      <c r="F63" s="14"/>
      <c r="G63" s="14"/>
      <c r="H63" s="14"/>
      <c r="I63" s="14"/>
      <c r="J63" s="14"/>
      <c r="K63" s="49" t="str">
        <f>IF($C63='4. Board Level Worksheet'!$C$5,'4. Board Level Worksheet'!$C$18,"")</f>
        <v/>
      </c>
      <c r="L63" s="49" t="str">
        <f>IF($C63='4. Board Level Worksheet'!$C$5,'4. Board Level Worksheet'!$C$19,"")</f>
        <v/>
      </c>
      <c r="M63" s="51" t="str">
        <f>IF($C63='4. Board Level Worksheet'!$C$5,'4. Board Level Worksheet'!$C$21,"")</f>
        <v/>
      </c>
      <c r="N63" s="51" t="str">
        <f>IF($C63='4. Board Level Worksheet'!$C$5,'4. Board Level Worksheet'!$C$28,"")</f>
        <v/>
      </c>
      <c r="O63" s="51" t="str">
        <f>IF($C63='4. Board Level Worksheet'!$C$5,'4. Board Level Worksheet'!#REF!,"")</f>
        <v/>
      </c>
      <c r="P63" t="s">
        <v>439</v>
      </c>
      <c r="Q63" s="51">
        <v>69100</v>
      </c>
      <c r="R63" s="51">
        <v>69100</v>
      </c>
      <c r="S63" s="51">
        <v>52442</v>
      </c>
      <c r="T63" s="51">
        <v>10000</v>
      </c>
      <c r="U63" s="51">
        <v>16</v>
      </c>
      <c r="V63" s="125">
        <v>32047.353194630876</v>
      </c>
      <c r="W63" s="125">
        <f t="shared" si="0"/>
        <v>32047</v>
      </c>
      <c r="X63" s="51">
        <v>46696</v>
      </c>
      <c r="Y63" s="51">
        <v>40508</v>
      </c>
      <c r="Z63" s="50"/>
      <c r="AA63" s="50"/>
      <c r="AB63" s="50"/>
    </row>
    <row r="64" spans="1:28">
      <c r="A64">
        <v>62</v>
      </c>
      <c r="B64" s="12">
        <v>57</v>
      </c>
      <c r="C64" t="s">
        <v>465</v>
      </c>
      <c r="D64" s="14"/>
      <c r="E64" s="14"/>
      <c r="F64" s="14"/>
      <c r="G64" s="14"/>
      <c r="H64" s="14"/>
      <c r="I64" s="14"/>
      <c r="J64" s="14"/>
      <c r="K64" s="49" t="str">
        <f>IF($C64='4. Board Level Worksheet'!$C$5,'4. Board Level Worksheet'!$C$18,"")</f>
        <v/>
      </c>
      <c r="L64" s="49" t="str">
        <f>IF($C64='4. Board Level Worksheet'!$C$5,'4. Board Level Worksheet'!$C$19,"")</f>
        <v/>
      </c>
      <c r="M64" s="51" t="str">
        <f>IF($C64='4. Board Level Worksheet'!$C$5,'4. Board Level Worksheet'!$C$21,"")</f>
        <v/>
      </c>
      <c r="N64" s="51" t="str">
        <f>IF($C64='4. Board Level Worksheet'!$C$5,'4. Board Level Worksheet'!$C$28,"")</f>
        <v/>
      </c>
      <c r="O64" s="51" t="str">
        <f>IF($C64='4. Board Level Worksheet'!$C$5,'4. Board Level Worksheet'!#REF!,"")</f>
        <v/>
      </c>
      <c r="P64" t="s">
        <v>465</v>
      </c>
      <c r="Q64" s="51">
        <v>149500</v>
      </c>
      <c r="R64" s="51">
        <v>149500</v>
      </c>
      <c r="S64" s="51">
        <v>77236</v>
      </c>
      <c r="T64" s="51">
        <v>4600</v>
      </c>
      <c r="U64" s="51">
        <v>36</v>
      </c>
      <c r="V64" s="125">
        <v>61181.310644295307</v>
      </c>
      <c r="W64" s="125">
        <f t="shared" si="0"/>
        <v>61181</v>
      </c>
      <c r="X64" s="51">
        <v>114511</v>
      </c>
      <c r="Y64" s="51">
        <v>84796</v>
      </c>
      <c r="Z64" s="50"/>
      <c r="AA64" s="50"/>
      <c r="AB64" s="50"/>
    </row>
    <row r="65" spans="1:28">
      <c r="A65">
        <v>63</v>
      </c>
      <c r="B65" s="12">
        <v>58</v>
      </c>
      <c r="C65" t="s">
        <v>440</v>
      </c>
      <c r="D65" s="14"/>
      <c r="E65" s="14"/>
      <c r="F65" s="14"/>
      <c r="G65" s="14"/>
      <c r="H65" s="14"/>
      <c r="I65" s="14"/>
      <c r="J65" s="14"/>
      <c r="K65" s="49" t="str">
        <f>IF($C65='4. Board Level Worksheet'!$C$5,'4. Board Level Worksheet'!$C$18,"")</f>
        <v/>
      </c>
      <c r="L65" s="49" t="str">
        <f>IF($C65='4. Board Level Worksheet'!$C$5,'4. Board Level Worksheet'!$C$19,"")</f>
        <v/>
      </c>
      <c r="M65" s="51" t="str">
        <f>IF($C65='4. Board Level Worksheet'!$C$5,'4. Board Level Worksheet'!$C$21,"")</f>
        <v/>
      </c>
      <c r="N65" s="51" t="str">
        <f>IF($C65='4. Board Level Worksheet'!$C$5,'4. Board Level Worksheet'!$C$28,"")</f>
        <v/>
      </c>
      <c r="O65" s="51" t="str">
        <f>IF($C65='4. Board Level Worksheet'!$C$5,'4. Board Level Worksheet'!#REF!,"")</f>
        <v/>
      </c>
      <c r="P65" t="s">
        <v>440</v>
      </c>
      <c r="Q65" s="51">
        <v>509500</v>
      </c>
      <c r="R65" s="51">
        <v>509500</v>
      </c>
      <c r="S65" s="51">
        <v>230527</v>
      </c>
      <c r="T65" s="51">
        <v>45000</v>
      </c>
      <c r="U65" s="51">
        <v>67</v>
      </c>
      <c r="V65" s="125">
        <v>100997.7191588367</v>
      </c>
      <c r="W65" s="125">
        <f t="shared" si="0"/>
        <v>100998</v>
      </c>
      <c r="X65" s="51">
        <v>431210</v>
      </c>
      <c r="Y65" s="51">
        <v>308127</v>
      </c>
      <c r="Z65" s="50"/>
      <c r="AA65" s="50"/>
      <c r="AB65" s="50"/>
    </row>
    <row r="66" spans="1:28">
      <c r="A66">
        <v>64</v>
      </c>
      <c r="B66" s="12">
        <v>59</v>
      </c>
      <c r="C66" t="s">
        <v>441</v>
      </c>
      <c r="D66" s="14"/>
      <c r="E66" s="14"/>
      <c r="F66" s="14"/>
      <c r="G66" s="14"/>
      <c r="H66" s="14"/>
      <c r="I66" s="14"/>
      <c r="J66" s="14"/>
      <c r="K66" s="49" t="str">
        <f>IF($C66='4. Board Level Worksheet'!$C$5,'4. Board Level Worksheet'!$C$18,"")</f>
        <v/>
      </c>
      <c r="L66" s="49" t="str">
        <f>IF($C66='4. Board Level Worksheet'!$C$5,'4. Board Level Worksheet'!$C$19,"")</f>
        <v/>
      </c>
      <c r="M66" s="51" t="str">
        <f>IF($C66='4. Board Level Worksheet'!$C$5,'4. Board Level Worksheet'!$C$21,"")</f>
        <v/>
      </c>
      <c r="N66" s="51" t="str">
        <f>IF($C66='4. Board Level Worksheet'!$C$5,'4. Board Level Worksheet'!$C$28,"")</f>
        <v/>
      </c>
      <c r="O66" s="51" t="str">
        <f>IF($C66='4. Board Level Worksheet'!$C$5,'4. Board Level Worksheet'!#REF!,"")</f>
        <v/>
      </c>
      <c r="P66" t="s">
        <v>441</v>
      </c>
      <c r="Q66" s="51">
        <v>390300</v>
      </c>
      <c r="R66" s="51">
        <v>390300</v>
      </c>
      <c r="S66" s="51">
        <v>266663</v>
      </c>
      <c r="T66" s="51">
        <v>45000</v>
      </c>
      <c r="U66" s="51">
        <v>192</v>
      </c>
      <c r="V66" s="125">
        <v>214620.15321252798</v>
      </c>
      <c r="W66" s="125">
        <f t="shared" si="0"/>
        <v>214620</v>
      </c>
      <c r="X66" s="51">
        <v>272722</v>
      </c>
      <c r="Y66" s="51">
        <v>213356</v>
      </c>
      <c r="Z66" s="50"/>
      <c r="AA66" s="50"/>
      <c r="AB66" s="50"/>
    </row>
    <row r="67" spans="1:28">
      <c r="A67">
        <v>65</v>
      </c>
      <c r="B67" s="12" t="s">
        <v>29</v>
      </c>
      <c r="C67" t="s">
        <v>466</v>
      </c>
      <c r="D67" s="14"/>
      <c r="E67" s="14"/>
      <c r="F67" s="14"/>
      <c r="G67" s="14"/>
      <c r="H67" s="14"/>
      <c r="I67" s="14"/>
      <c r="J67" s="14"/>
      <c r="K67" s="49" t="str">
        <f>IF($C67='4. Board Level Worksheet'!$C$5,'4. Board Level Worksheet'!$C$18,"")</f>
        <v/>
      </c>
      <c r="L67" s="49" t="str">
        <f>IF($C67='4. Board Level Worksheet'!$C$5,'4. Board Level Worksheet'!$C$19,"")</f>
        <v/>
      </c>
      <c r="M67" s="51" t="str">
        <f>IF($C67='4. Board Level Worksheet'!$C$5,'4. Board Level Worksheet'!$C$21,"")</f>
        <v/>
      </c>
      <c r="N67" s="51" t="str">
        <f>IF($C67='4. Board Level Worksheet'!$C$5,'4. Board Level Worksheet'!$C$28,"")</f>
        <v/>
      </c>
      <c r="O67" s="51" t="str">
        <f>IF($C67='4. Board Level Worksheet'!$C$5,'4. Board Level Worksheet'!#REF!,"")</f>
        <v/>
      </c>
      <c r="P67" t="s">
        <v>466</v>
      </c>
      <c r="Q67" s="51">
        <v>336700</v>
      </c>
      <c r="R67" s="51">
        <v>336700</v>
      </c>
      <c r="S67" s="51">
        <v>124091</v>
      </c>
      <c r="T67" s="51">
        <v>17000</v>
      </c>
      <c r="U67" s="51">
        <v>170</v>
      </c>
      <c r="V67" s="125">
        <v>190341.85533780762</v>
      </c>
      <c r="W67" s="125">
        <f t="shared" si="0"/>
        <v>190342</v>
      </c>
      <c r="X67" s="51">
        <v>336249</v>
      </c>
      <c r="Y67" s="51">
        <v>224858</v>
      </c>
      <c r="Z67" s="50"/>
      <c r="AA67" s="50"/>
      <c r="AB67" s="50"/>
    </row>
    <row r="68" spans="1:28">
      <c r="A68">
        <v>66</v>
      </c>
      <c r="B68" s="12" t="s">
        <v>30</v>
      </c>
      <c r="C68" t="s">
        <v>442</v>
      </c>
      <c r="D68" s="14"/>
      <c r="E68" s="14"/>
      <c r="F68" s="14"/>
      <c r="G68" s="14"/>
      <c r="H68" s="14"/>
      <c r="I68" s="14"/>
      <c r="J68" s="14"/>
      <c r="K68" s="49" t="str">
        <f>IF($C68='4. Board Level Worksheet'!$C$5,'4. Board Level Worksheet'!$C$18,"")</f>
        <v/>
      </c>
      <c r="L68" s="49" t="str">
        <f>IF($C68='4. Board Level Worksheet'!$C$5,'4. Board Level Worksheet'!$C$19,"")</f>
        <v/>
      </c>
      <c r="M68" s="51" t="str">
        <f>IF($C68='4. Board Level Worksheet'!$C$5,'4. Board Level Worksheet'!$C$21,"")</f>
        <v/>
      </c>
      <c r="N68" s="51" t="str">
        <f>IF($C68='4. Board Level Worksheet'!$C$5,'4. Board Level Worksheet'!$C$28,"")</f>
        <v/>
      </c>
      <c r="O68" s="51" t="str">
        <f>IF($C68='4. Board Level Worksheet'!$C$5,'4. Board Level Worksheet'!#REF!,"")</f>
        <v/>
      </c>
      <c r="P68" t="s">
        <v>442</v>
      </c>
      <c r="Q68" s="51">
        <v>107300</v>
      </c>
      <c r="R68" s="51">
        <v>107300</v>
      </c>
      <c r="S68" s="51">
        <v>63603.999999999993</v>
      </c>
      <c r="T68" s="51">
        <v>10000</v>
      </c>
      <c r="U68" s="51">
        <v>69</v>
      </c>
      <c r="V68" s="125">
        <v>83517.344689038044</v>
      </c>
      <c r="W68" s="125">
        <f t="shared" ref="W68:W74" si="1">ROUND(V68,0)</f>
        <v>83517</v>
      </c>
      <c r="X68" s="51">
        <v>119045</v>
      </c>
      <c r="Y68" s="51">
        <v>79131</v>
      </c>
      <c r="Z68" s="50"/>
      <c r="AA68" s="50"/>
      <c r="AB68" s="50"/>
    </row>
    <row r="69" spans="1:28">
      <c r="A69">
        <v>67</v>
      </c>
      <c r="B69" s="12">
        <v>61</v>
      </c>
      <c r="C69" t="s">
        <v>443</v>
      </c>
      <c r="D69" s="14"/>
      <c r="E69" s="14"/>
      <c r="F69" s="14"/>
      <c r="G69" s="14"/>
      <c r="H69" s="14"/>
      <c r="I69" s="14"/>
      <c r="J69" s="14"/>
      <c r="K69" s="49" t="str">
        <f>IF($C69='4. Board Level Worksheet'!$C$5,'4. Board Level Worksheet'!$C$18,"")</f>
        <v/>
      </c>
      <c r="L69" s="49" t="str">
        <f>IF($C69='4. Board Level Worksheet'!$C$5,'4. Board Level Worksheet'!$C$19,"")</f>
        <v/>
      </c>
      <c r="M69" s="51" t="str">
        <f>IF($C69='4. Board Level Worksheet'!$C$5,'4. Board Level Worksheet'!$C$21,"")</f>
        <v/>
      </c>
      <c r="N69" s="51" t="str">
        <f>IF($C69='4. Board Level Worksheet'!$C$5,'4. Board Level Worksheet'!$C$28,"")</f>
        <v/>
      </c>
      <c r="O69" s="51" t="str">
        <f>IF($C69='4. Board Level Worksheet'!$C$5,'4. Board Level Worksheet'!#REF!,"")</f>
        <v/>
      </c>
      <c r="P69" t="s">
        <v>443</v>
      </c>
      <c r="Q69" s="51">
        <v>370000</v>
      </c>
      <c r="R69" s="51">
        <v>370000</v>
      </c>
      <c r="S69" s="51">
        <v>119952</v>
      </c>
      <c r="T69" s="51">
        <v>0</v>
      </c>
      <c r="U69" s="51">
        <v>385</v>
      </c>
      <c r="V69" s="125">
        <v>165092.42554809846</v>
      </c>
      <c r="W69" s="125">
        <f t="shared" si="1"/>
        <v>165092</v>
      </c>
      <c r="X69" s="51">
        <v>358433</v>
      </c>
      <c r="Y69" s="51">
        <v>246583</v>
      </c>
      <c r="Z69" s="50"/>
      <c r="AA69" s="50"/>
      <c r="AB69" s="50"/>
    </row>
    <row r="70" spans="1:28">
      <c r="A70">
        <v>68</v>
      </c>
      <c r="B70" s="12">
        <v>62</v>
      </c>
      <c r="C70" t="s">
        <v>444</v>
      </c>
      <c r="D70" s="14"/>
      <c r="E70" s="14"/>
      <c r="F70" s="14"/>
      <c r="G70" s="14"/>
      <c r="H70" s="14"/>
      <c r="I70" s="14"/>
      <c r="J70" s="14"/>
      <c r="K70" s="49" t="str">
        <f>IF($C70='4. Board Level Worksheet'!$C$5,'4. Board Level Worksheet'!$C$18,"")</f>
        <v/>
      </c>
      <c r="L70" s="49" t="str">
        <f>IF($C70='4. Board Level Worksheet'!$C$5,'4. Board Level Worksheet'!$C$19,"")</f>
        <v/>
      </c>
      <c r="M70" s="51" t="str">
        <f>IF($C70='4. Board Level Worksheet'!$C$5,'4. Board Level Worksheet'!$C$21,"")</f>
        <v/>
      </c>
      <c r="N70" s="51" t="str">
        <f>IF($C70='4. Board Level Worksheet'!$C$5,'4. Board Level Worksheet'!$C$28,"")</f>
        <v/>
      </c>
      <c r="O70" s="51" t="str">
        <f>IF($C70='4. Board Level Worksheet'!$C$5,'4. Board Level Worksheet'!#REF!,"")</f>
        <v/>
      </c>
      <c r="P70" t="s">
        <v>444</v>
      </c>
      <c r="Q70" s="51">
        <v>35800</v>
      </c>
      <c r="R70" s="51">
        <v>35800</v>
      </c>
      <c r="S70" s="51">
        <v>23341</v>
      </c>
      <c r="T70" s="51">
        <v>5000</v>
      </c>
      <c r="U70" s="51">
        <v>11</v>
      </c>
      <c r="V70" s="125">
        <v>25249.429789709175</v>
      </c>
      <c r="W70" s="125">
        <f t="shared" si="1"/>
        <v>25249</v>
      </c>
      <c r="X70" s="51">
        <v>38863</v>
      </c>
      <c r="Y70" s="51">
        <v>30744</v>
      </c>
      <c r="Z70" s="50"/>
      <c r="AA70" s="50"/>
      <c r="AB70" s="50"/>
    </row>
    <row r="71" spans="1:28">
      <c r="A71">
        <v>69</v>
      </c>
      <c r="B71" s="12">
        <v>63</v>
      </c>
      <c r="C71" t="s">
        <v>445</v>
      </c>
      <c r="D71" s="14"/>
      <c r="E71" s="14"/>
      <c r="F71" s="14"/>
      <c r="G71" s="14"/>
      <c r="H71" s="14"/>
      <c r="I71" s="14"/>
      <c r="J71" s="14"/>
      <c r="K71" s="49" t="str">
        <f>IF($C71='4. Board Level Worksheet'!$C$5,'4. Board Level Worksheet'!$C$18,"")</f>
        <v/>
      </c>
      <c r="L71" s="49" t="str">
        <f>IF($C71='4. Board Level Worksheet'!$C$5,'4. Board Level Worksheet'!$C$19,"")</f>
        <v/>
      </c>
      <c r="M71" s="51" t="str">
        <f>IF($C71='4. Board Level Worksheet'!$C$5,'4. Board Level Worksheet'!$C$21,"")</f>
        <v/>
      </c>
      <c r="N71" s="51" t="str">
        <f>IF($C71='4. Board Level Worksheet'!$C$5,'4. Board Level Worksheet'!$C$28,"")</f>
        <v/>
      </c>
      <c r="O71" s="51" t="str">
        <f>IF($C71='4. Board Level Worksheet'!$C$5,'4. Board Level Worksheet'!#REF!,"")</f>
        <v/>
      </c>
      <c r="P71" t="s">
        <v>445</v>
      </c>
      <c r="Q71" s="51">
        <v>291500</v>
      </c>
      <c r="R71" s="51">
        <v>291500</v>
      </c>
      <c r="S71" s="51">
        <v>161917</v>
      </c>
      <c r="T71" s="51">
        <v>17000</v>
      </c>
      <c r="U71" s="51">
        <v>45</v>
      </c>
      <c r="V71" s="125">
        <v>91286.400008948549</v>
      </c>
      <c r="W71" s="125">
        <f t="shared" si="1"/>
        <v>91286</v>
      </c>
      <c r="X71" s="51">
        <v>131534</v>
      </c>
      <c r="Y71" s="51">
        <v>110047</v>
      </c>
      <c r="Z71" s="50"/>
      <c r="AA71" s="50"/>
      <c r="AB71" s="50"/>
    </row>
    <row r="72" spans="1:28">
      <c r="A72">
        <v>70</v>
      </c>
      <c r="B72" s="12">
        <v>64</v>
      </c>
      <c r="C72" t="s">
        <v>467</v>
      </c>
      <c r="D72" s="14"/>
      <c r="E72" s="14"/>
      <c r="F72" s="14"/>
      <c r="G72" s="14"/>
      <c r="H72" s="14"/>
      <c r="I72" s="14"/>
      <c r="J72" s="14"/>
      <c r="K72" s="49" t="str">
        <f>IF($C72='4. Board Level Worksheet'!$C$5,'4. Board Level Worksheet'!$C$18,"")</f>
        <v/>
      </c>
      <c r="L72" s="49" t="str">
        <f>IF($C72='4. Board Level Worksheet'!$C$5,'4. Board Level Worksheet'!$C$19,"")</f>
        <v/>
      </c>
      <c r="M72" s="51" t="str">
        <f>IF($C72='4. Board Level Worksheet'!$C$5,'4. Board Level Worksheet'!$C$21,"")</f>
        <v/>
      </c>
      <c r="N72" s="51" t="str">
        <f>IF($C72='4. Board Level Worksheet'!$C$5,'4. Board Level Worksheet'!$C$28,"")</f>
        <v/>
      </c>
      <c r="O72" s="51" t="str">
        <f>IF($C72='4. Board Level Worksheet'!$C$5,'4. Board Level Worksheet'!#REF!,"")</f>
        <v/>
      </c>
      <c r="P72" t="s">
        <v>467</v>
      </c>
      <c r="Q72" s="51">
        <v>541300</v>
      </c>
      <c r="R72" s="51">
        <v>541300</v>
      </c>
      <c r="S72" s="51">
        <v>264136</v>
      </c>
      <c r="T72" s="51">
        <v>58000</v>
      </c>
      <c r="U72" s="51">
        <v>97</v>
      </c>
      <c r="V72" s="125">
        <v>133045.07235346758</v>
      </c>
      <c r="W72" s="125">
        <f t="shared" si="1"/>
        <v>133045</v>
      </c>
      <c r="X72" s="51">
        <v>404356</v>
      </c>
      <c r="Y72" s="51">
        <v>300469</v>
      </c>
      <c r="Z72" s="50"/>
      <c r="AA72" s="50"/>
      <c r="AB72" s="50"/>
    </row>
    <row r="73" spans="1:28">
      <c r="A73">
        <v>71</v>
      </c>
      <c r="B73" s="12">
        <v>65</v>
      </c>
      <c r="C73" t="s">
        <v>446</v>
      </c>
      <c r="D73" s="14"/>
      <c r="E73" s="14"/>
      <c r="F73" s="14"/>
      <c r="G73" s="14"/>
      <c r="H73" s="14"/>
      <c r="I73" s="14"/>
      <c r="J73" s="14"/>
      <c r="K73" s="49" t="str">
        <f>IF($C73='4. Board Level Worksheet'!$C$5,'4. Board Level Worksheet'!$C$18,"")</f>
        <v/>
      </c>
      <c r="L73" s="49" t="str">
        <f>IF($C73='4. Board Level Worksheet'!$C$5,'4. Board Level Worksheet'!$C$19,"")</f>
        <v/>
      </c>
      <c r="M73" s="51" t="str">
        <f>IF($C73='4. Board Level Worksheet'!$C$5,'4. Board Level Worksheet'!$C$21,"")</f>
        <v/>
      </c>
      <c r="N73" s="51" t="str">
        <f>IF($C73='4. Board Level Worksheet'!$C$5,'4. Board Level Worksheet'!$C$28,"")</f>
        <v/>
      </c>
      <c r="O73" s="51" t="str">
        <f>IF($C73='4. Board Level Worksheet'!$C$5,'4. Board Level Worksheet'!#REF!,"")</f>
        <v/>
      </c>
      <c r="P73" t="s">
        <v>446</v>
      </c>
      <c r="Q73" s="51">
        <v>370100</v>
      </c>
      <c r="R73" s="51">
        <v>370100</v>
      </c>
      <c r="S73" s="51">
        <v>197732</v>
      </c>
      <c r="T73" s="51">
        <v>32000</v>
      </c>
      <c r="U73" s="51">
        <v>116</v>
      </c>
      <c r="V73" s="125">
        <v>138871.86384340047</v>
      </c>
      <c r="W73" s="125">
        <f t="shared" si="1"/>
        <v>138872</v>
      </c>
      <c r="X73" s="51">
        <v>302440</v>
      </c>
      <c r="Y73" s="51">
        <v>217968</v>
      </c>
      <c r="Z73" s="50"/>
      <c r="AA73" s="50"/>
      <c r="AB73" s="50"/>
    </row>
    <row r="74" spans="1:28">
      <c r="A74">
        <v>72</v>
      </c>
      <c r="B74" s="12">
        <v>66</v>
      </c>
      <c r="C74" t="s">
        <v>468</v>
      </c>
      <c r="D74" s="14"/>
      <c r="E74" s="14"/>
      <c r="F74" s="14"/>
      <c r="G74" s="14"/>
      <c r="H74" s="14"/>
      <c r="I74" s="14"/>
      <c r="J74" s="14"/>
      <c r="K74" s="49" t="str">
        <f>IF($C74='4. Board Level Worksheet'!$C$5,'4. Board Level Worksheet'!$C$18,"")</f>
        <v/>
      </c>
      <c r="L74" s="49" t="str">
        <f>IF($C74='4. Board Level Worksheet'!$C$5,'4. Board Level Worksheet'!$C$19,"")</f>
        <v/>
      </c>
      <c r="M74" s="51" t="str">
        <f>IF($C74='4. Board Level Worksheet'!$C$5,'4. Board Level Worksheet'!$C$21,"")</f>
        <v/>
      </c>
      <c r="N74" s="51" t="str">
        <f>IF($C74='4. Board Level Worksheet'!$C$5,'4. Board Level Worksheet'!$C$28,"")</f>
        <v/>
      </c>
      <c r="O74" s="51" t="str">
        <f>IF($C74='4. Board Level Worksheet'!$C$5,'4. Board Level Worksheet'!#REF!,"")</f>
        <v/>
      </c>
      <c r="P74" t="s">
        <v>468</v>
      </c>
      <c r="Q74" s="51">
        <v>562700</v>
      </c>
      <c r="R74" s="51">
        <v>562700</v>
      </c>
      <c r="S74" s="51">
        <v>365240</v>
      </c>
      <c r="T74" s="51">
        <v>71000</v>
      </c>
      <c r="U74" s="51">
        <v>203</v>
      </c>
      <c r="V74" s="125">
        <v>234042.79151230428</v>
      </c>
      <c r="W74" s="125">
        <f t="shared" si="1"/>
        <v>234043</v>
      </c>
      <c r="X74" s="51">
        <v>295506</v>
      </c>
      <c r="Y74" s="51">
        <v>234800</v>
      </c>
      <c r="Z74" s="50"/>
      <c r="AA74" s="50"/>
      <c r="AB74" s="50"/>
    </row>
    <row r="75" spans="1:28">
      <c r="A75">
        <v>73</v>
      </c>
      <c r="B75" s="12">
        <v>100</v>
      </c>
      <c r="C75" t="s">
        <v>447</v>
      </c>
      <c r="D75" s="14"/>
      <c r="E75" s="14"/>
      <c r="F75" s="14"/>
      <c r="G75" s="14"/>
      <c r="H75" s="14"/>
      <c r="I75" s="14"/>
      <c r="J75" s="14"/>
      <c r="K75" s="49" t="str">
        <f>IF($C75='4. Board Level Worksheet'!$C$5,'4. Board Level Worksheet'!$C$18,"")</f>
        <v/>
      </c>
      <c r="L75" s="49" t="str">
        <f>IF($C75='4. Board Level Worksheet'!$C$5,'4. Board Level Worksheet'!$C$19,"")</f>
        <v/>
      </c>
      <c r="M75" s="51" t="str">
        <f>IF($C75='4. Board Level Worksheet'!$C$5,'4. Board Level Worksheet'!$C$21,"")</f>
        <v/>
      </c>
      <c r="N75" s="51" t="str">
        <f>IF($C75='4. Board Level Worksheet'!$C$5,'4. Board Level Worksheet'!$C$28,"")</f>
        <v/>
      </c>
      <c r="O75" s="51" t="str">
        <f>IF($C75='4. Board Level Worksheet'!$C$5,'4. Board Level Worksheet'!#REF!,"")</f>
        <v/>
      </c>
      <c r="P75" t="s">
        <v>447</v>
      </c>
      <c r="Q75" s="51">
        <v>5000</v>
      </c>
      <c r="R75" s="51">
        <v>5000</v>
      </c>
      <c r="S75" s="51">
        <v>13567</v>
      </c>
      <c r="T75" s="51">
        <v>0</v>
      </c>
      <c r="U75" s="51">
        <v>0</v>
      </c>
      <c r="V75" s="125" t="e">
        <v>#N/A</v>
      </c>
      <c r="W75" s="125"/>
      <c r="X75" s="51" t="s">
        <v>415</v>
      </c>
      <c r="Y75" s="51" t="s">
        <v>448</v>
      </c>
      <c r="Z75" s="50"/>
      <c r="AA75" s="50"/>
      <c r="AB75" s="50"/>
    </row>
    <row r="76" spans="1:28">
      <c r="A76">
        <v>74</v>
      </c>
      <c r="B76" s="12">
        <v>101</v>
      </c>
      <c r="C76" t="s">
        <v>449</v>
      </c>
      <c r="D76" s="14"/>
      <c r="E76" s="14"/>
      <c r="F76" s="14"/>
      <c r="G76" s="14"/>
      <c r="H76" s="14"/>
      <c r="I76" s="14"/>
      <c r="J76" s="14"/>
      <c r="K76" s="49" t="str">
        <f>IF($C76='4. Board Level Worksheet'!$C$5,'4. Board Level Worksheet'!$C$18,"")</f>
        <v/>
      </c>
      <c r="L76" s="49" t="str">
        <f>IF($C76='4. Board Level Worksheet'!$C$5,'4. Board Level Worksheet'!$C$19,"")</f>
        <v/>
      </c>
      <c r="M76" s="51" t="str">
        <f>IF($C76='4. Board Level Worksheet'!$C$5,'4. Board Level Worksheet'!$C$21,"")</f>
        <v/>
      </c>
      <c r="N76" s="51" t="str">
        <f>IF($C76='4. Board Level Worksheet'!$C$5,'4. Board Level Worksheet'!$C$28,"")</f>
        <v/>
      </c>
      <c r="O76" s="51" t="str">
        <f>IF($C76='4. Board Level Worksheet'!$C$5,'4. Board Level Worksheet'!#REF!,"")</f>
        <v/>
      </c>
      <c r="P76" t="s">
        <v>449</v>
      </c>
      <c r="Q76" s="51">
        <v>5000</v>
      </c>
      <c r="R76" s="51">
        <v>5000</v>
      </c>
      <c r="S76" s="51">
        <v>9242</v>
      </c>
      <c r="T76" s="51">
        <v>0</v>
      </c>
      <c r="U76" s="51">
        <v>20</v>
      </c>
      <c r="V76" s="125" t="e">
        <v>#N/A</v>
      </c>
      <c r="W76" s="125"/>
      <c r="X76" s="51" t="s">
        <v>415</v>
      </c>
      <c r="Y76" s="51" t="s">
        <v>448</v>
      </c>
      <c r="Z76" s="50"/>
      <c r="AA76" s="50"/>
      <c r="AB76" s="50"/>
    </row>
    <row r="77" spans="1:28">
      <c r="A77">
        <v>75</v>
      </c>
      <c r="B77" s="12">
        <v>102</v>
      </c>
      <c r="C77" t="s">
        <v>450</v>
      </c>
      <c r="D77" s="14"/>
      <c r="E77" s="14"/>
      <c r="F77" s="14"/>
      <c r="G77" s="14"/>
      <c r="H77" s="14"/>
      <c r="I77" s="14"/>
      <c r="J77" s="14"/>
      <c r="K77" s="49" t="str">
        <f>IF($C77='4. Board Level Worksheet'!$C$5,'4. Board Level Worksheet'!$C$18,"")</f>
        <v/>
      </c>
      <c r="L77" s="49" t="str">
        <f>IF($C77='4. Board Level Worksheet'!$C$5,'4. Board Level Worksheet'!$C$19,"")</f>
        <v/>
      </c>
      <c r="M77" s="51" t="str">
        <f>IF($C77='4. Board Level Worksheet'!$C$5,'4. Board Level Worksheet'!$C$21,"")</f>
        <v/>
      </c>
      <c r="N77" s="51" t="str">
        <f>IF($C77='4. Board Level Worksheet'!$C$5,'4. Board Level Worksheet'!$C$28,"")</f>
        <v/>
      </c>
      <c r="O77" s="51" t="str">
        <f>IF($C77='4. Board Level Worksheet'!$C$5,'4. Board Level Worksheet'!#REF!,"")</f>
        <v/>
      </c>
      <c r="P77" t="s">
        <v>450</v>
      </c>
      <c r="Q77" s="51">
        <v>5000</v>
      </c>
      <c r="R77" s="51">
        <v>5000</v>
      </c>
      <c r="S77" s="51">
        <v>4511</v>
      </c>
      <c r="T77" s="51">
        <v>0</v>
      </c>
      <c r="U77" s="51">
        <v>21</v>
      </c>
      <c r="V77" s="125" t="e">
        <v>#N/A</v>
      </c>
      <c r="W77" s="125"/>
      <c r="X77" s="51" t="s">
        <v>415</v>
      </c>
      <c r="Y77" s="51" t="s">
        <v>448</v>
      </c>
      <c r="Z77" s="50"/>
      <c r="AA77" s="50"/>
      <c r="AB77" s="50"/>
    </row>
    <row r="78" spans="1:28">
      <c r="A78">
        <v>76</v>
      </c>
      <c r="B78" s="12">
        <v>103</v>
      </c>
      <c r="C78" t="s">
        <v>451</v>
      </c>
      <c r="D78" s="14"/>
      <c r="E78" s="14"/>
      <c r="F78" s="14"/>
      <c r="G78" s="14"/>
      <c r="H78" s="14"/>
      <c r="I78" s="14"/>
      <c r="J78" s="14"/>
      <c r="K78" s="49" t="str">
        <f>IF($C78='4. Board Level Worksheet'!$C$5,'4. Board Level Worksheet'!$C$18,"")</f>
        <v/>
      </c>
      <c r="L78" s="49" t="str">
        <f>IF($C78='4. Board Level Worksheet'!$C$5,'4. Board Level Worksheet'!$C$19,"")</f>
        <v/>
      </c>
      <c r="M78" s="51" t="str">
        <f>IF($C78='4. Board Level Worksheet'!$C$5,'4. Board Level Worksheet'!$C$21,"")</f>
        <v/>
      </c>
      <c r="N78" s="51" t="str">
        <f>IF($C78='4. Board Level Worksheet'!$C$5,'4. Board Level Worksheet'!$C$28,"")</f>
        <v/>
      </c>
      <c r="O78" s="51" t="str">
        <f>IF($C78='4. Board Level Worksheet'!$C$5,'4. Board Level Worksheet'!#REF!,"")</f>
        <v/>
      </c>
      <c r="P78" t="s">
        <v>451</v>
      </c>
      <c r="Q78" s="51">
        <v>5000</v>
      </c>
      <c r="R78" s="51">
        <v>5000</v>
      </c>
      <c r="S78" s="51">
        <v>3844</v>
      </c>
      <c r="T78" s="51">
        <v>1000</v>
      </c>
      <c r="U78" s="51">
        <v>8</v>
      </c>
      <c r="V78" s="125" t="e">
        <v>#N/A</v>
      </c>
      <c r="W78" s="125"/>
      <c r="X78" s="51" t="s">
        <v>415</v>
      </c>
      <c r="Y78" s="51" t="s">
        <v>448</v>
      </c>
      <c r="Z78" s="50"/>
      <c r="AA78" s="50"/>
      <c r="AB78" s="50"/>
    </row>
    <row r="79" spans="1:28">
      <c r="A79">
        <v>77</v>
      </c>
      <c r="B79" s="69" t="s">
        <v>469</v>
      </c>
      <c r="C79" t="s">
        <v>452</v>
      </c>
      <c r="K79" s="49" t="str">
        <f>IF($C79='4. Board Level Worksheet'!$C$5,'4. Board Level Worksheet'!$C$18,"")</f>
        <v/>
      </c>
      <c r="L79" s="49" t="str">
        <f>IF($C79='4. Board Level Worksheet'!$C$5,'4. Board Level Worksheet'!$C$19,"")</f>
        <v/>
      </c>
      <c r="M79" s="51" t="str">
        <f>IF($C79='4. Board Level Worksheet'!$C$5,'4. Board Level Worksheet'!$C$21,"")</f>
        <v/>
      </c>
      <c r="N79" s="51" t="str">
        <f>IF($C79='4. Board Level Worksheet'!$C$5,'4. Board Level Worksheet'!$C$28,"")</f>
        <v/>
      </c>
      <c r="O79" s="51" t="str">
        <f>IF($C79='4. Board Level Worksheet'!$C$5,'4. Board Level Worksheet'!#REF!,"")</f>
        <v/>
      </c>
      <c r="P79" t="s">
        <v>452</v>
      </c>
      <c r="Q79" s="51">
        <v>0</v>
      </c>
      <c r="R79" s="51">
        <v>0</v>
      </c>
      <c r="S79" s="51" t="s">
        <v>415</v>
      </c>
      <c r="T79" s="51">
        <v>0</v>
      </c>
      <c r="U79" s="51">
        <v>0</v>
      </c>
      <c r="V79" s="125" t="e">
        <v>#N/A</v>
      </c>
      <c r="W79" s="125"/>
      <c r="X79" s="51" t="s">
        <v>415</v>
      </c>
      <c r="Y79" s="51" t="s">
        <v>448</v>
      </c>
      <c r="Z79" s="50"/>
      <c r="AA79" s="50"/>
      <c r="AB79" s="50"/>
    </row>
    <row r="80" spans="1:28">
      <c r="A80">
        <v>78</v>
      </c>
      <c r="B80" s="69" t="s">
        <v>470</v>
      </c>
      <c r="C80" t="s">
        <v>453</v>
      </c>
      <c r="K80" s="49" t="str">
        <f>IF($C80='4. Board Level Worksheet'!$C$5,'4. Board Level Worksheet'!$C$18,"")</f>
        <v/>
      </c>
      <c r="L80" s="49" t="str">
        <f>IF($C80='4. Board Level Worksheet'!$C$5,'4. Board Level Worksheet'!$C$19,"")</f>
        <v/>
      </c>
      <c r="M80" s="51" t="str">
        <f>IF($C80='4. Board Level Worksheet'!$C$5,'4. Board Level Worksheet'!$C$21,"")</f>
        <v/>
      </c>
      <c r="N80" s="51" t="str">
        <f>IF($C80='4. Board Level Worksheet'!$C$5,'4. Board Level Worksheet'!$C$28,"")</f>
        <v/>
      </c>
      <c r="O80" s="51" t="str">
        <f>IF($C80='4. Board Level Worksheet'!$C$5,'4. Board Level Worksheet'!#REF!,"")</f>
        <v/>
      </c>
      <c r="P80" t="s">
        <v>453</v>
      </c>
      <c r="Q80" s="51">
        <v>0</v>
      </c>
      <c r="R80" s="51">
        <v>0</v>
      </c>
      <c r="S80" s="51" t="s">
        <v>415</v>
      </c>
      <c r="T80" s="51">
        <v>0</v>
      </c>
      <c r="U80" s="51">
        <v>0</v>
      </c>
      <c r="V80" s="125" t="e">
        <v>#N/A</v>
      </c>
      <c r="W80" s="125"/>
      <c r="X80" s="51" t="s">
        <v>415</v>
      </c>
      <c r="Y80" s="51" t="s">
        <v>448</v>
      </c>
      <c r="Z80" s="50"/>
      <c r="AA80" s="50"/>
      <c r="AB80" s="50"/>
    </row>
    <row r="81" spans="1:28">
      <c r="A81">
        <v>79</v>
      </c>
      <c r="B81" s="69" t="s">
        <v>471</v>
      </c>
      <c r="C81" t="s">
        <v>454</v>
      </c>
      <c r="K81" s="49" t="str">
        <f>IF($C81='4. Board Level Worksheet'!$C$5,'4. Board Level Worksheet'!$C$18,"")</f>
        <v/>
      </c>
      <c r="L81" s="49" t="str">
        <f>IF($C81='4. Board Level Worksheet'!$C$5,'4. Board Level Worksheet'!$C$19,"")</f>
        <v/>
      </c>
      <c r="M81" s="51" t="str">
        <f>IF($C81='4. Board Level Worksheet'!$C$5,'4. Board Level Worksheet'!$C$21,"")</f>
        <v/>
      </c>
      <c r="N81" s="51" t="str">
        <f>IF($C81='4. Board Level Worksheet'!$C$5,'4. Board Level Worksheet'!$C$28,"")</f>
        <v/>
      </c>
      <c r="O81" s="51" t="str">
        <f>IF($C81='4. Board Level Worksheet'!$C$5,'4. Board Level Worksheet'!#REF!,"")</f>
        <v/>
      </c>
      <c r="P81" t="s">
        <v>454</v>
      </c>
      <c r="Q81" s="51">
        <v>0</v>
      </c>
      <c r="R81" s="51">
        <v>0</v>
      </c>
      <c r="S81" s="51" t="s">
        <v>415</v>
      </c>
      <c r="T81" s="51">
        <v>0</v>
      </c>
      <c r="U81" s="51">
        <v>0</v>
      </c>
      <c r="V81" s="125" t="e">
        <v>#N/A</v>
      </c>
      <c r="W81" s="125"/>
      <c r="X81" s="51" t="s">
        <v>415</v>
      </c>
      <c r="Y81" s="51" t="s">
        <v>448</v>
      </c>
      <c r="Z81" s="50"/>
      <c r="AA81" s="50"/>
      <c r="AB81" s="50"/>
    </row>
    <row r="82" spans="1:28">
      <c r="A82">
        <v>80</v>
      </c>
      <c r="B82" s="69" t="s">
        <v>472</v>
      </c>
      <c r="C82" t="s">
        <v>455</v>
      </c>
      <c r="K82" s="49" t="str">
        <f>IF($C82='4. Board Level Worksheet'!$C$5,'4. Board Level Worksheet'!$C$18,"")</f>
        <v/>
      </c>
      <c r="L82" s="49" t="str">
        <f>IF($C82='4. Board Level Worksheet'!$C$5,'4. Board Level Worksheet'!$C$19,"")</f>
        <v/>
      </c>
      <c r="M82" s="51" t="str">
        <f>IF($C82='4. Board Level Worksheet'!$C$5,'4. Board Level Worksheet'!$C$21,"")</f>
        <v/>
      </c>
      <c r="N82" s="51" t="str">
        <f>IF($C82='4. Board Level Worksheet'!$C$5,'4. Board Level Worksheet'!$C$28,"")</f>
        <v/>
      </c>
      <c r="O82" s="51" t="str">
        <f>IF($C82='4. Board Level Worksheet'!$C$5,'4. Board Level Worksheet'!#REF!,"")</f>
        <v/>
      </c>
      <c r="P82" t="s">
        <v>455</v>
      </c>
      <c r="Q82" s="51">
        <v>0</v>
      </c>
      <c r="R82" s="51">
        <v>0</v>
      </c>
      <c r="S82" s="51" t="s">
        <v>415</v>
      </c>
      <c r="T82" s="51">
        <v>0</v>
      </c>
      <c r="U82" s="51">
        <v>0</v>
      </c>
      <c r="V82" s="125" t="e">
        <v>#N/A</v>
      </c>
      <c r="W82" s="125"/>
      <c r="X82" s="51" t="s">
        <v>415</v>
      </c>
      <c r="Y82" s="51" t="s">
        <v>448</v>
      </c>
      <c r="Z82" s="50"/>
      <c r="AA82" s="50"/>
      <c r="AB82" s="50"/>
    </row>
    <row r="83" spans="1:28">
      <c r="A83">
        <v>81</v>
      </c>
      <c r="B83" s="69" t="s">
        <v>473</v>
      </c>
      <c r="C83" t="s">
        <v>456</v>
      </c>
      <c r="K83" s="49" t="str">
        <f>IF($C83='4. Board Level Worksheet'!$C$5,'4. Board Level Worksheet'!$C$18,"")</f>
        <v/>
      </c>
      <c r="L83" s="49" t="str">
        <f>IF($C83='4. Board Level Worksheet'!$C$5,'4. Board Level Worksheet'!$C$19,"")</f>
        <v/>
      </c>
      <c r="M83" s="51" t="str">
        <f>IF($C83='4. Board Level Worksheet'!$C$5,'4. Board Level Worksheet'!$C$21,"")</f>
        <v/>
      </c>
      <c r="N83" s="51" t="str">
        <f>IF($C83='4. Board Level Worksheet'!$C$5,'4. Board Level Worksheet'!$C$28,"")</f>
        <v/>
      </c>
      <c r="O83" s="51" t="str">
        <f>IF($C83='4. Board Level Worksheet'!$C$5,'4. Board Level Worksheet'!#REF!,"")</f>
        <v/>
      </c>
      <c r="P83" t="s">
        <v>456</v>
      </c>
      <c r="Q83" s="51">
        <v>0</v>
      </c>
      <c r="R83" s="51">
        <v>0</v>
      </c>
      <c r="S83" s="51" t="s">
        <v>415</v>
      </c>
      <c r="T83" s="51">
        <v>0</v>
      </c>
      <c r="U83" s="51">
        <v>0</v>
      </c>
      <c r="V83" s="125" t="e">
        <v>#N/A</v>
      </c>
      <c r="W83" s="125"/>
      <c r="X83" s="51" t="s">
        <v>415</v>
      </c>
      <c r="Y83" s="51" t="s">
        <v>448</v>
      </c>
      <c r="Z83" s="50"/>
      <c r="AA83" s="50"/>
      <c r="AB83" s="50"/>
    </row>
    <row r="84" spans="1:28">
      <c r="A84">
        <v>82</v>
      </c>
      <c r="B84" s="69" t="s">
        <v>474</v>
      </c>
      <c r="C84" t="s">
        <v>457</v>
      </c>
      <c r="K84" s="49" t="str">
        <f>IF($C84='4. Board Level Worksheet'!$C$5,'4. Board Level Worksheet'!$C$18,"")</f>
        <v/>
      </c>
      <c r="L84" s="49" t="str">
        <f>IF($C84='4. Board Level Worksheet'!$C$5,'4. Board Level Worksheet'!$C$19,"")</f>
        <v/>
      </c>
      <c r="M84" s="51" t="str">
        <f>IF($C84='4. Board Level Worksheet'!$C$5,'4. Board Level Worksheet'!$C$21,"")</f>
        <v/>
      </c>
      <c r="N84" s="51" t="str">
        <f>IF($C84='4. Board Level Worksheet'!$C$5,'4. Board Level Worksheet'!$C$28,"")</f>
        <v/>
      </c>
      <c r="O84" s="51" t="str">
        <f>IF($C84='4. Board Level Worksheet'!$C$5,'4. Board Level Worksheet'!#REF!,"")</f>
        <v/>
      </c>
      <c r="P84" t="s">
        <v>457</v>
      </c>
      <c r="Q84" s="51">
        <v>0</v>
      </c>
      <c r="R84" s="51">
        <v>0</v>
      </c>
      <c r="S84" s="51" t="s">
        <v>415</v>
      </c>
      <c r="T84" s="51">
        <v>0</v>
      </c>
      <c r="U84" s="51">
        <v>0</v>
      </c>
      <c r="V84" s="125" t="e">
        <v>#N/A</v>
      </c>
      <c r="W84" s="125"/>
      <c r="X84" s="51" t="s">
        <v>415</v>
      </c>
      <c r="Y84" s="51" t="s">
        <v>448</v>
      </c>
      <c r="Z84" s="50"/>
      <c r="AA84" s="50"/>
      <c r="AB84" s="50"/>
    </row>
    <row r="85" spans="1:28">
      <c r="A85">
        <v>83</v>
      </c>
      <c r="B85" s="69" t="s">
        <v>475</v>
      </c>
      <c r="C85" t="s">
        <v>458</v>
      </c>
      <c r="K85" s="49" t="str">
        <f>IF($C85='4. Board Level Worksheet'!$C$5,'4. Board Level Worksheet'!$C$18,"")</f>
        <v/>
      </c>
      <c r="L85" s="49" t="str">
        <f>IF($C85='4. Board Level Worksheet'!$C$5,'4. Board Level Worksheet'!$C$19,"")</f>
        <v/>
      </c>
      <c r="M85" s="51" t="str">
        <f>IF($C85='4. Board Level Worksheet'!$C$5,'4. Board Level Worksheet'!$C$21,"")</f>
        <v/>
      </c>
      <c r="N85" s="51" t="str">
        <f>IF($C85='4. Board Level Worksheet'!$C$5,'4. Board Level Worksheet'!$C$28,"")</f>
        <v/>
      </c>
      <c r="O85" s="51" t="str">
        <f>IF($C85='4. Board Level Worksheet'!$C$5,'4. Board Level Worksheet'!#REF!,"")</f>
        <v/>
      </c>
      <c r="P85" t="s">
        <v>458</v>
      </c>
      <c r="Q85" s="51">
        <v>0</v>
      </c>
      <c r="R85" s="51">
        <v>0</v>
      </c>
      <c r="S85" s="51" t="s">
        <v>415</v>
      </c>
      <c r="T85" s="51">
        <v>0</v>
      </c>
      <c r="U85" s="51">
        <v>0</v>
      </c>
      <c r="V85" s="125" t="e">
        <v>#N/A</v>
      </c>
      <c r="W85" s="125"/>
      <c r="X85" s="51">
        <v>5000</v>
      </c>
      <c r="Y85" s="51" t="s">
        <v>448</v>
      </c>
      <c r="Z85" s="50"/>
      <c r="AA85" s="50"/>
      <c r="AB85" s="50"/>
    </row>
  </sheetData>
  <mergeCells count="2">
    <mergeCell ref="D1:E1"/>
    <mergeCell ref="F1:G1"/>
  </mergeCells>
  <phoneticPr fontId="19"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290961A9F2644C9F25292A4B18A071" ma:contentTypeVersion="8" ma:contentTypeDescription="Create a new document." ma:contentTypeScope="" ma:versionID="bbd8acf77038c39be07031bbc1762442">
  <xsd:schema xmlns:xsd="http://www.w3.org/2001/XMLSchema" xmlns:xs="http://www.w3.org/2001/XMLSchema" xmlns:p="http://schemas.microsoft.com/office/2006/metadata/properties" xmlns:ns3="a40d4fbf-d14b-4b79-8db4-8c77ece2ea1d" targetNamespace="http://schemas.microsoft.com/office/2006/metadata/properties" ma:root="true" ma:fieldsID="14302c4387b62c4c341f25db00571df3" ns3:_="">
    <xsd:import namespace="a40d4fbf-d14b-4b79-8db4-8c77ece2ea1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d4fbf-d14b-4b79-8db4-8c77ece2ea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7660CE-3150-434F-A017-D6061E875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d4fbf-d14b-4b79-8db4-8c77ece2e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5A2792-4BEF-4CEB-B44E-8083C71E7605}">
  <ds:schemaRefs>
    <ds:schemaRef ds:uri="http://purl.org/dc/dcmitype/"/>
    <ds:schemaRef ds:uri="http://schemas.microsoft.com/office/2006/documentManagement/types"/>
    <ds:schemaRef ds:uri="http://schemas.microsoft.com/office/infopath/2007/PartnerControls"/>
    <ds:schemaRef ds:uri="a40d4fbf-d14b-4b79-8db4-8c77ece2ea1d"/>
    <ds:schemaRef ds:uri="http://purl.org/dc/term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6CE3BFB6-99B9-41E0-8906-2998451C0E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1. Board Ventilation Strategy</vt:lpstr>
      <vt:lpstr>2. Board Level Investments</vt:lpstr>
      <vt:lpstr>3. School Dashboard</vt:lpstr>
      <vt:lpstr>4. Board Level Worksheet</vt:lpstr>
      <vt:lpstr>5. School Level Worksheet</vt:lpstr>
      <vt:lpstr>Board Ventilation Strate-PY</vt:lpstr>
      <vt:lpstr>Funding Tables</vt:lpstr>
      <vt:lpstr>School_Name</vt:lpstr>
      <vt:lpstr>Ventilation</vt:lpstr>
    </vt:vector>
  </TitlesOfParts>
  <Company>Ontario 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creator>Okwelum, Edson (EDU)</dc:creator>
  <cp:lastModifiedBy>Peter Nabi   </cp:lastModifiedBy>
  <cp:lastPrinted>2021-08-06T12:59:32Z</cp:lastPrinted>
  <dcterms:created xsi:type="dcterms:W3CDTF">2021-08-03T14:52:18Z</dcterms:created>
  <dcterms:modified xsi:type="dcterms:W3CDTF">2025-01-07T20:42:51Z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0x0101003F290961A9F2644C9F25292A4B18A071</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ies>
</file>